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5480" windowHeight="8250"/>
  </bookViews>
  <sheets>
    <sheet name="xlsdata (2)" sheetId="1" r:id="rId1"/>
  </sheets>
  <definedNames>
    <definedName name="_xlnm.Print_Titles" localSheetId="0">'xlsdata (2)'!$4:$4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E11" i="1"/>
  <c r="L95" i="1" l="1"/>
  <c r="D95" i="1"/>
  <c r="L94" i="1"/>
  <c r="K94" i="1"/>
  <c r="K95" i="1" s="1"/>
  <c r="J94" i="1"/>
  <c r="J95" i="1" s="1"/>
  <c r="I94" i="1"/>
  <c r="I95" i="1" s="1"/>
  <c r="H94" i="1"/>
  <c r="H95" i="1" s="1"/>
  <c r="D94" i="1"/>
  <c r="O93" i="1"/>
  <c r="O94" i="1" s="1"/>
  <c r="O95" i="1" s="1"/>
  <c r="N93" i="1"/>
  <c r="N94" i="1" s="1"/>
  <c r="N95" i="1" s="1"/>
  <c r="M93" i="1"/>
  <c r="M94" i="1" s="1"/>
  <c r="M95" i="1" s="1"/>
  <c r="L93" i="1"/>
  <c r="K93" i="1"/>
  <c r="J93" i="1"/>
  <c r="I93" i="1"/>
  <c r="H93" i="1"/>
  <c r="G93" i="1"/>
  <c r="G94" i="1" s="1"/>
  <c r="G95" i="1" s="1"/>
  <c r="F93" i="1"/>
  <c r="F94" i="1" s="1"/>
  <c r="F95" i="1" s="1"/>
  <c r="E93" i="1"/>
  <c r="E94" i="1" s="1"/>
  <c r="E95" i="1" s="1"/>
  <c r="D93" i="1"/>
  <c r="C93" i="1" s="1"/>
  <c r="C92" i="1"/>
  <c r="O91" i="1"/>
  <c r="O90" i="1" s="1"/>
  <c r="O89" i="1" s="1"/>
  <c r="O88" i="1" s="1"/>
  <c r="O87" i="1" s="1"/>
  <c r="N91" i="1"/>
  <c r="N90" i="1" s="1"/>
  <c r="N89" i="1" s="1"/>
  <c r="N88" i="1" s="1"/>
  <c r="N87" i="1" s="1"/>
  <c r="M91" i="1"/>
  <c r="M90" i="1" s="1"/>
  <c r="M89" i="1" s="1"/>
  <c r="M88" i="1" s="1"/>
  <c r="M87" i="1" s="1"/>
  <c r="L91" i="1"/>
  <c r="L90" i="1" s="1"/>
  <c r="L89" i="1" s="1"/>
  <c r="L88" i="1" s="1"/>
  <c r="L87" i="1" s="1"/>
  <c r="K91" i="1"/>
  <c r="K90" i="1" s="1"/>
  <c r="K89" i="1" s="1"/>
  <c r="K88" i="1" s="1"/>
  <c r="K87" i="1" s="1"/>
  <c r="J91" i="1"/>
  <c r="I91" i="1"/>
  <c r="H91" i="1"/>
  <c r="G91" i="1"/>
  <c r="G90" i="1" s="1"/>
  <c r="G89" i="1" s="1"/>
  <c r="G88" i="1" s="1"/>
  <c r="G87" i="1" s="1"/>
  <c r="F91" i="1"/>
  <c r="F90" i="1" s="1"/>
  <c r="F89" i="1" s="1"/>
  <c r="F88" i="1" s="1"/>
  <c r="F87" i="1" s="1"/>
  <c r="E91" i="1"/>
  <c r="E90" i="1" s="1"/>
  <c r="E89" i="1" s="1"/>
  <c r="E88" i="1" s="1"/>
  <c r="E87" i="1" s="1"/>
  <c r="D91" i="1"/>
  <c r="D90" i="1" s="1"/>
  <c r="J90" i="1"/>
  <c r="J89" i="1" s="1"/>
  <c r="J88" i="1" s="1"/>
  <c r="J87" i="1" s="1"/>
  <c r="I90" i="1"/>
  <c r="I89" i="1" s="1"/>
  <c r="I88" i="1" s="1"/>
  <c r="I87" i="1" s="1"/>
  <c r="H90" i="1"/>
  <c r="H89" i="1" s="1"/>
  <c r="H88" i="1" s="1"/>
  <c r="H87" i="1" s="1"/>
  <c r="O83" i="1"/>
  <c r="O80" i="1" s="1"/>
  <c r="D83" i="1"/>
  <c r="C83" i="1"/>
  <c r="D82" i="1"/>
  <c r="C82" i="1" s="1"/>
  <c r="D81" i="1"/>
  <c r="C81" i="1" s="1"/>
  <c r="N80" i="1"/>
  <c r="M80" i="1"/>
  <c r="L80" i="1"/>
  <c r="K80" i="1"/>
  <c r="J80" i="1"/>
  <c r="I80" i="1"/>
  <c r="H80" i="1"/>
  <c r="G80" i="1"/>
  <c r="F80" i="1"/>
  <c r="E80" i="1"/>
  <c r="D80" i="1"/>
  <c r="C80" i="1" s="1"/>
  <c r="H79" i="1"/>
  <c r="D79" i="1"/>
  <c r="D78" i="1"/>
  <c r="K77" i="1"/>
  <c r="J77" i="1"/>
  <c r="D77" i="1"/>
  <c r="O76" i="1"/>
  <c r="J76" i="1"/>
  <c r="H76" i="1"/>
  <c r="G76" i="1"/>
  <c r="D76" i="1"/>
  <c r="L75" i="1"/>
  <c r="D75" i="1"/>
  <c r="D74" i="1" s="1"/>
  <c r="I73" i="1"/>
  <c r="I69" i="1" s="1"/>
  <c r="C73" i="1"/>
  <c r="C72" i="1"/>
  <c r="C71" i="1"/>
  <c r="O70" i="1"/>
  <c r="D70" i="1"/>
  <c r="C70" i="1"/>
  <c r="O69" i="1"/>
  <c r="O75" i="1" s="1"/>
  <c r="N69" i="1"/>
  <c r="N75" i="1" s="1"/>
  <c r="M69" i="1"/>
  <c r="M77" i="1" s="1"/>
  <c r="L69" i="1"/>
  <c r="L77" i="1" s="1"/>
  <c r="K69" i="1"/>
  <c r="K79" i="1" s="1"/>
  <c r="J69" i="1"/>
  <c r="J79" i="1" s="1"/>
  <c r="H69" i="1"/>
  <c r="H78" i="1" s="1"/>
  <c r="G69" i="1"/>
  <c r="G75" i="1" s="1"/>
  <c r="F69" i="1"/>
  <c r="F75" i="1" s="1"/>
  <c r="E69" i="1"/>
  <c r="E77" i="1" s="1"/>
  <c r="D69" i="1"/>
  <c r="D68" i="1" s="1"/>
  <c r="C64" i="1"/>
  <c r="C63" i="1"/>
  <c r="C62" i="1"/>
  <c r="I61" i="1"/>
  <c r="O60" i="1"/>
  <c r="O61" i="1" s="1"/>
  <c r="N60" i="1"/>
  <c r="N61" i="1" s="1"/>
  <c r="M60" i="1"/>
  <c r="M61" i="1" s="1"/>
  <c r="I60" i="1"/>
  <c r="G60" i="1"/>
  <c r="G61" i="1" s="1"/>
  <c r="F60" i="1"/>
  <c r="F61" i="1" s="1"/>
  <c r="E60" i="1"/>
  <c r="E61" i="1" s="1"/>
  <c r="O59" i="1"/>
  <c r="N59" i="1"/>
  <c r="M59" i="1"/>
  <c r="L59" i="1"/>
  <c r="L60" i="1" s="1"/>
  <c r="L61" i="1" s="1"/>
  <c r="K59" i="1"/>
  <c r="K60" i="1" s="1"/>
  <c r="K61" i="1" s="1"/>
  <c r="J59" i="1"/>
  <c r="J60" i="1" s="1"/>
  <c r="J61" i="1" s="1"/>
  <c r="I59" i="1"/>
  <c r="H59" i="1"/>
  <c r="H60" i="1" s="1"/>
  <c r="H61" i="1" s="1"/>
  <c r="G59" i="1"/>
  <c r="F59" i="1"/>
  <c r="E59" i="1"/>
  <c r="D59" i="1"/>
  <c r="C59" i="1" s="1"/>
  <c r="C58" i="1"/>
  <c r="C57" i="1"/>
  <c r="O56" i="1"/>
  <c r="N56" i="1"/>
  <c r="M56" i="1"/>
  <c r="M55" i="1" s="1"/>
  <c r="M54" i="1" s="1"/>
  <c r="M53" i="1" s="1"/>
  <c r="L56" i="1"/>
  <c r="K56" i="1"/>
  <c r="K52" i="1" s="1"/>
  <c r="J56" i="1"/>
  <c r="J55" i="1" s="1"/>
  <c r="J54" i="1" s="1"/>
  <c r="J53" i="1" s="1"/>
  <c r="I56" i="1"/>
  <c r="I55" i="1" s="1"/>
  <c r="I54" i="1" s="1"/>
  <c r="I53" i="1" s="1"/>
  <c r="H56" i="1"/>
  <c r="G56" i="1"/>
  <c r="F56" i="1"/>
  <c r="E56" i="1"/>
  <c r="E55" i="1" s="1"/>
  <c r="E54" i="1" s="1"/>
  <c r="E53" i="1" s="1"/>
  <c r="D56" i="1"/>
  <c r="C56" i="1"/>
  <c r="O55" i="1"/>
  <c r="O54" i="1" s="1"/>
  <c r="O53" i="1" s="1"/>
  <c r="N55" i="1"/>
  <c r="N54" i="1" s="1"/>
  <c r="N53" i="1" s="1"/>
  <c r="L55" i="1"/>
  <c r="H55" i="1"/>
  <c r="H54" i="1" s="1"/>
  <c r="H53" i="1" s="1"/>
  <c r="G55" i="1"/>
  <c r="G54" i="1" s="1"/>
  <c r="G53" i="1" s="1"/>
  <c r="F55" i="1"/>
  <c r="F54" i="1" s="1"/>
  <c r="F53" i="1" s="1"/>
  <c r="D55" i="1"/>
  <c r="L54" i="1"/>
  <c r="L53" i="1" s="1"/>
  <c r="D54" i="1"/>
  <c r="D53" i="1" s="1"/>
  <c r="O52" i="1"/>
  <c r="N52" i="1"/>
  <c r="M52" i="1"/>
  <c r="L52" i="1"/>
  <c r="I52" i="1"/>
  <c r="H52" i="1"/>
  <c r="G52" i="1"/>
  <c r="F52" i="1"/>
  <c r="E52" i="1"/>
  <c r="D52" i="1"/>
  <c r="N49" i="1"/>
  <c r="N50" i="1" s="1"/>
  <c r="N51" i="1" s="1"/>
  <c r="M49" i="1"/>
  <c r="M50" i="1" s="1"/>
  <c r="M51" i="1" s="1"/>
  <c r="F49" i="1"/>
  <c r="F50" i="1" s="1"/>
  <c r="F51" i="1" s="1"/>
  <c r="E49" i="1"/>
  <c r="E50" i="1" s="1"/>
  <c r="E51" i="1" s="1"/>
  <c r="C48" i="1"/>
  <c r="O47" i="1"/>
  <c r="O49" i="1" s="1"/>
  <c r="O50" i="1" s="1"/>
  <c r="O51" i="1" s="1"/>
  <c r="N47" i="1"/>
  <c r="N46" i="1" s="1"/>
  <c r="N45" i="1" s="1"/>
  <c r="N44" i="1" s="1"/>
  <c r="N43" i="1" s="1"/>
  <c r="M47" i="1"/>
  <c r="L47" i="1"/>
  <c r="L49" i="1" s="1"/>
  <c r="L50" i="1" s="1"/>
  <c r="L51" i="1" s="1"/>
  <c r="K47" i="1"/>
  <c r="K46" i="1" s="1"/>
  <c r="K45" i="1" s="1"/>
  <c r="K44" i="1" s="1"/>
  <c r="K43" i="1" s="1"/>
  <c r="J47" i="1"/>
  <c r="J46" i="1" s="1"/>
  <c r="J45" i="1" s="1"/>
  <c r="J44" i="1" s="1"/>
  <c r="J43" i="1" s="1"/>
  <c r="I47" i="1"/>
  <c r="I49" i="1" s="1"/>
  <c r="I50" i="1" s="1"/>
  <c r="I51" i="1" s="1"/>
  <c r="H47" i="1"/>
  <c r="H49" i="1" s="1"/>
  <c r="H50" i="1" s="1"/>
  <c r="H51" i="1" s="1"/>
  <c r="G47" i="1"/>
  <c r="G49" i="1" s="1"/>
  <c r="G50" i="1" s="1"/>
  <c r="G51" i="1" s="1"/>
  <c r="F47" i="1"/>
  <c r="F46" i="1" s="1"/>
  <c r="F45" i="1" s="1"/>
  <c r="F44" i="1" s="1"/>
  <c r="F43" i="1" s="1"/>
  <c r="E47" i="1"/>
  <c r="D47" i="1"/>
  <c r="C47" i="1" s="1"/>
  <c r="O46" i="1"/>
  <c r="O45" i="1" s="1"/>
  <c r="O44" i="1" s="1"/>
  <c r="O43" i="1" s="1"/>
  <c r="M46" i="1"/>
  <c r="I46" i="1"/>
  <c r="I45" i="1" s="1"/>
  <c r="I44" i="1" s="1"/>
  <c r="I43" i="1" s="1"/>
  <c r="H46" i="1"/>
  <c r="H45" i="1" s="1"/>
  <c r="H44" i="1" s="1"/>
  <c r="H43" i="1" s="1"/>
  <c r="G46" i="1"/>
  <c r="G45" i="1" s="1"/>
  <c r="G44" i="1" s="1"/>
  <c r="G43" i="1" s="1"/>
  <c r="E46" i="1"/>
  <c r="M45" i="1"/>
  <c r="M44" i="1" s="1"/>
  <c r="M43" i="1" s="1"/>
  <c r="E45" i="1"/>
  <c r="E44" i="1" s="1"/>
  <c r="E43" i="1" s="1"/>
  <c r="C39" i="1"/>
  <c r="C38" i="1"/>
  <c r="C37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D40" i="1" s="1"/>
  <c r="C34" i="1"/>
  <c r="F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 s="1"/>
  <c r="C31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 s="1"/>
  <c r="E28" i="1"/>
  <c r="C28" i="1"/>
  <c r="C27" i="1"/>
  <c r="D26" i="1"/>
  <c r="C26" i="1" s="1"/>
  <c r="D25" i="1"/>
  <c r="C25" i="1" s="1"/>
  <c r="D24" i="1"/>
  <c r="C24" i="1" s="1"/>
  <c r="O23" i="1"/>
  <c r="N23" i="1"/>
  <c r="M23" i="1"/>
  <c r="L23" i="1"/>
  <c r="K23" i="1"/>
  <c r="J23" i="1"/>
  <c r="I23" i="1"/>
  <c r="H23" i="1"/>
  <c r="G23" i="1"/>
  <c r="F23" i="1"/>
  <c r="E23" i="1"/>
  <c r="D23" i="1"/>
  <c r="C23" i="1" s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H20" i="1"/>
  <c r="G20" i="1"/>
  <c r="K19" i="1"/>
  <c r="O18" i="1"/>
  <c r="H18" i="1"/>
  <c r="G18" i="1"/>
  <c r="K17" i="1"/>
  <c r="O16" i="1"/>
  <c r="H16" i="1"/>
  <c r="G16" i="1"/>
  <c r="D15" i="1"/>
  <c r="C14" i="1"/>
  <c r="C13" i="1"/>
  <c r="D12" i="1"/>
  <c r="C12" i="1" s="1"/>
  <c r="O11" i="1"/>
  <c r="O19" i="1" s="1"/>
  <c r="N11" i="1"/>
  <c r="N19" i="1" s="1"/>
  <c r="M11" i="1"/>
  <c r="M19" i="1" s="1"/>
  <c r="L11" i="1"/>
  <c r="K11" i="1"/>
  <c r="K20" i="1" s="1"/>
  <c r="J11" i="1"/>
  <c r="J20" i="1" s="1"/>
  <c r="I11" i="1"/>
  <c r="I20" i="1" s="1"/>
  <c r="H11" i="1"/>
  <c r="H19" i="1" s="1"/>
  <c r="G11" i="1"/>
  <c r="G19" i="1" s="1"/>
  <c r="F11" i="1"/>
  <c r="F19" i="1" s="1"/>
  <c r="E19" i="1"/>
  <c r="D11" i="1"/>
  <c r="D10" i="1" s="1"/>
  <c r="C5" i="1"/>
  <c r="D65" i="1" l="1"/>
  <c r="D67" i="1"/>
  <c r="E84" i="1"/>
  <c r="E85" i="1" s="1"/>
  <c r="E86" i="1" s="1"/>
  <c r="M84" i="1"/>
  <c r="M85" i="1" s="1"/>
  <c r="M86" i="1" s="1"/>
  <c r="I76" i="1"/>
  <c r="I79" i="1"/>
  <c r="I77" i="1"/>
  <c r="I75" i="1"/>
  <c r="I78" i="1"/>
  <c r="C95" i="1"/>
  <c r="C90" i="1"/>
  <c r="D89" i="1"/>
  <c r="C55" i="1"/>
  <c r="C94" i="1"/>
  <c r="N74" i="1"/>
  <c r="N84" i="1" s="1"/>
  <c r="N85" i="1" s="1"/>
  <c r="N86" i="1" s="1"/>
  <c r="C76" i="1"/>
  <c r="D6" i="1"/>
  <c r="D9" i="1"/>
  <c r="G15" i="1"/>
  <c r="G10" i="1" s="1"/>
  <c r="D41" i="1"/>
  <c r="D42" i="1"/>
  <c r="C19" i="1"/>
  <c r="K16" i="1"/>
  <c r="K15" i="1" s="1"/>
  <c r="K10" i="1" s="1"/>
  <c r="G17" i="1"/>
  <c r="O17" i="1"/>
  <c r="O15" i="1" s="1"/>
  <c r="K18" i="1"/>
  <c r="C35" i="1"/>
  <c r="D46" i="1"/>
  <c r="L46" i="1"/>
  <c r="L45" i="1" s="1"/>
  <c r="L44" i="1" s="1"/>
  <c r="L43" i="1" s="1"/>
  <c r="J52" i="1"/>
  <c r="C52" i="1" s="1"/>
  <c r="K55" i="1"/>
  <c r="K54" i="1" s="1"/>
  <c r="K53" i="1" s="1"/>
  <c r="C53" i="1" s="1"/>
  <c r="N68" i="1"/>
  <c r="H75" i="1"/>
  <c r="K76" i="1"/>
  <c r="F77" i="1"/>
  <c r="N77" i="1"/>
  <c r="L79" i="1"/>
  <c r="L16" i="1"/>
  <c r="H17" i="1"/>
  <c r="H15" i="1" s="1"/>
  <c r="L18" i="1"/>
  <c r="L20" i="1"/>
  <c r="J49" i="1"/>
  <c r="J50" i="1" s="1"/>
  <c r="J51" i="1" s="1"/>
  <c r="L76" i="1"/>
  <c r="L74" i="1" s="1"/>
  <c r="G77" i="1"/>
  <c r="G74" i="1" s="1"/>
  <c r="O77" i="1"/>
  <c r="C77" i="1" s="1"/>
  <c r="J78" i="1"/>
  <c r="E79" i="1"/>
  <c r="M79" i="1"/>
  <c r="D84" i="1"/>
  <c r="E16" i="1"/>
  <c r="M16" i="1"/>
  <c r="I17" i="1"/>
  <c r="E18" i="1"/>
  <c r="M18" i="1"/>
  <c r="I19" i="1"/>
  <c r="E20" i="1"/>
  <c r="M20" i="1"/>
  <c r="K49" i="1"/>
  <c r="K50" i="1" s="1"/>
  <c r="K51" i="1" s="1"/>
  <c r="D60" i="1"/>
  <c r="C69" i="1"/>
  <c r="J75" i="1"/>
  <c r="J74" i="1" s="1"/>
  <c r="J68" i="1" s="1"/>
  <c r="E76" i="1"/>
  <c r="M76" i="1"/>
  <c r="H77" i="1"/>
  <c r="K78" i="1"/>
  <c r="F79" i="1"/>
  <c r="N79" i="1"/>
  <c r="F16" i="1"/>
  <c r="F15" i="1" s="1"/>
  <c r="F10" i="1" s="1"/>
  <c r="N16" i="1"/>
  <c r="J17" i="1"/>
  <c r="F18" i="1"/>
  <c r="N18" i="1"/>
  <c r="J19" i="1"/>
  <c r="F20" i="1"/>
  <c r="N20" i="1"/>
  <c r="D49" i="1"/>
  <c r="K75" i="1"/>
  <c r="F76" i="1"/>
  <c r="F74" i="1" s="1"/>
  <c r="N76" i="1"/>
  <c r="L78" i="1"/>
  <c r="G79" i="1"/>
  <c r="O79" i="1"/>
  <c r="C91" i="1"/>
  <c r="E78" i="1"/>
  <c r="M78" i="1"/>
  <c r="L17" i="1"/>
  <c r="L19" i="1"/>
  <c r="E75" i="1"/>
  <c r="E74" i="1" s="1"/>
  <c r="M75" i="1"/>
  <c r="M74" i="1" s="1"/>
  <c r="M68" i="1" s="1"/>
  <c r="F78" i="1"/>
  <c r="C78" i="1" s="1"/>
  <c r="N78" i="1"/>
  <c r="I16" i="1"/>
  <c r="E17" i="1"/>
  <c r="M17" i="1"/>
  <c r="I18" i="1"/>
  <c r="G78" i="1"/>
  <c r="O78" i="1"/>
  <c r="J16" i="1"/>
  <c r="F17" i="1"/>
  <c r="N17" i="1"/>
  <c r="J18" i="1"/>
  <c r="F84" i="1" l="1"/>
  <c r="F85" i="1" s="1"/>
  <c r="F86" i="1" s="1"/>
  <c r="F68" i="1"/>
  <c r="H10" i="1"/>
  <c r="H40" i="1"/>
  <c r="G84" i="1"/>
  <c r="G85" i="1" s="1"/>
  <c r="G86" i="1" s="1"/>
  <c r="G68" i="1"/>
  <c r="L68" i="1"/>
  <c r="L84" i="1"/>
  <c r="L85" i="1" s="1"/>
  <c r="L86" i="1" s="1"/>
  <c r="M67" i="1"/>
  <c r="M66" i="1" s="1"/>
  <c r="M65" i="1"/>
  <c r="O10" i="1"/>
  <c r="O40" i="1"/>
  <c r="F9" i="1"/>
  <c r="F8" i="1" s="1"/>
  <c r="F7" i="1" s="1"/>
  <c r="N67" i="1"/>
  <c r="N66" i="1" s="1"/>
  <c r="N65" i="1"/>
  <c r="L15" i="1"/>
  <c r="I74" i="1"/>
  <c r="D61" i="1"/>
  <c r="C61" i="1" s="1"/>
  <c r="C60" i="1"/>
  <c r="F40" i="1"/>
  <c r="E15" i="1"/>
  <c r="C16" i="1"/>
  <c r="K74" i="1"/>
  <c r="C46" i="1"/>
  <c r="D45" i="1"/>
  <c r="I15" i="1"/>
  <c r="C75" i="1"/>
  <c r="C20" i="1"/>
  <c r="K40" i="1"/>
  <c r="O74" i="1"/>
  <c r="C49" i="1"/>
  <c r="D50" i="1"/>
  <c r="J67" i="1"/>
  <c r="J66" i="1" s="1"/>
  <c r="J65" i="1"/>
  <c r="G9" i="1"/>
  <c r="G8" i="1" s="1"/>
  <c r="G7" i="1" s="1"/>
  <c r="C18" i="1"/>
  <c r="K9" i="1"/>
  <c r="K8" i="1" s="1"/>
  <c r="K7" i="1" s="1"/>
  <c r="D8" i="1"/>
  <c r="D66" i="1"/>
  <c r="E68" i="1"/>
  <c r="M15" i="1"/>
  <c r="D88" i="1"/>
  <c r="C89" i="1"/>
  <c r="C17" i="1"/>
  <c r="D85" i="1"/>
  <c r="J84" i="1"/>
  <c r="J85" i="1" s="1"/>
  <c r="J86" i="1" s="1"/>
  <c r="J15" i="1"/>
  <c r="C54" i="1"/>
  <c r="N15" i="1"/>
  <c r="C79" i="1"/>
  <c r="H74" i="1"/>
  <c r="G40" i="1"/>
  <c r="J10" i="1" l="1"/>
  <c r="J40" i="1"/>
  <c r="E67" i="1"/>
  <c r="E65" i="1"/>
  <c r="C68" i="1"/>
  <c r="L65" i="1"/>
  <c r="L67" i="1"/>
  <c r="L66" i="1" s="1"/>
  <c r="M10" i="1"/>
  <c r="M40" i="1"/>
  <c r="G42" i="1"/>
  <c r="G41" i="1"/>
  <c r="C15" i="1"/>
  <c r="E10" i="1"/>
  <c r="E40" i="1"/>
  <c r="G67" i="1"/>
  <c r="G66" i="1" s="1"/>
  <c r="G65" i="1"/>
  <c r="G6" i="1" s="1"/>
  <c r="D86" i="1"/>
  <c r="F42" i="1"/>
  <c r="F41" i="1"/>
  <c r="H84" i="1"/>
  <c r="H68" i="1"/>
  <c r="I10" i="1"/>
  <c r="I40" i="1"/>
  <c r="O42" i="1"/>
  <c r="O41" i="1"/>
  <c r="H41" i="1"/>
  <c r="H42" i="1"/>
  <c r="D7" i="1"/>
  <c r="C50" i="1"/>
  <c r="D51" i="1"/>
  <c r="C51" i="1" s="1"/>
  <c r="D44" i="1"/>
  <c r="C45" i="1"/>
  <c r="O9" i="1"/>
  <c r="O8" i="1" s="1"/>
  <c r="O7" i="1" s="1"/>
  <c r="H9" i="1"/>
  <c r="H8" i="1" s="1"/>
  <c r="H7" i="1" s="1"/>
  <c r="N10" i="1"/>
  <c r="N40" i="1"/>
  <c r="C88" i="1"/>
  <c r="D87" i="1"/>
  <c r="C87" i="1" s="1"/>
  <c r="I68" i="1"/>
  <c r="I84" i="1"/>
  <c r="I85" i="1" s="1"/>
  <c r="I86" i="1" s="1"/>
  <c r="F67" i="1"/>
  <c r="F66" i="1" s="1"/>
  <c r="F65" i="1"/>
  <c r="F6" i="1" s="1"/>
  <c r="O84" i="1"/>
  <c r="O85" i="1" s="1"/>
  <c r="O86" i="1" s="1"/>
  <c r="O68" i="1"/>
  <c r="K68" i="1"/>
  <c r="K84" i="1"/>
  <c r="K85" i="1" s="1"/>
  <c r="K86" i="1" s="1"/>
  <c r="L40" i="1"/>
  <c r="L10" i="1"/>
  <c r="K41" i="1"/>
  <c r="K42" i="1"/>
  <c r="C74" i="1"/>
  <c r="H85" i="1" l="1"/>
  <c r="C84" i="1"/>
  <c r="L6" i="1"/>
  <c r="L9" i="1"/>
  <c r="L8" i="1" s="1"/>
  <c r="L7" i="1" s="1"/>
  <c r="K65" i="1"/>
  <c r="K6" i="1" s="1"/>
  <c r="K67" i="1"/>
  <c r="K66" i="1" s="1"/>
  <c r="C44" i="1"/>
  <c r="D43" i="1"/>
  <c r="C43" i="1" s="1"/>
  <c r="M42" i="1"/>
  <c r="M41" i="1"/>
  <c r="N6" i="1"/>
  <c r="N9" i="1"/>
  <c r="N8" i="1" s="1"/>
  <c r="N7" i="1" s="1"/>
  <c r="I9" i="1"/>
  <c r="I8" i="1" s="1"/>
  <c r="I7" i="1" s="1"/>
  <c r="M6" i="1"/>
  <c r="M9" i="1"/>
  <c r="M8" i="1" s="1"/>
  <c r="M7" i="1" s="1"/>
  <c r="J41" i="1"/>
  <c r="J42" i="1"/>
  <c r="O67" i="1"/>
  <c r="O66" i="1" s="1"/>
  <c r="O65" i="1"/>
  <c r="O6" i="1" s="1"/>
  <c r="N42" i="1"/>
  <c r="N41" i="1"/>
  <c r="I41" i="1"/>
  <c r="I42" i="1"/>
  <c r="J6" i="1"/>
  <c r="J9" i="1"/>
  <c r="J8" i="1" s="1"/>
  <c r="J7" i="1" s="1"/>
  <c r="H67" i="1"/>
  <c r="H66" i="1" s="1"/>
  <c r="H65" i="1"/>
  <c r="H6" i="1" s="1"/>
  <c r="E42" i="1"/>
  <c r="E41" i="1"/>
  <c r="C40" i="1"/>
  <c r="L41" i="1"/>
  <c r="L42" i="1"/>
  <c r="I67" i="1"/>
  <c r="I66" i="1" s="1"/>
  <c r="I65" i="1"/>
  <c r="I6" i="1" s="1"/>
  <c r="C65" i="1"/>
  <c r="E6" i="1"/>
  <c r="E9" i="1"/>
  <c r="C10" i="1"/>
  <c r="E66" i="1"/>
  <c r="C66" i="1" l="1"/>
  <c r="H86" i="1"/>
  <c r="C86" i="1" s="1"/>
  <c r="C85" i="1"/>
  <c r="E8" i="1"/>
  <c r="C9" i="1"/>
  <c r="C41" i="1"/>
  <c r="C6" i="1"/>
  <c r="C42" i="1"/>
  <c r="C67" i="1"/>
  <c r="E7" i="1" l="1"/>
  <c r="C7" i="1" s="1"/>
  <c r="C8" i="1"/>
</calcChain>
</file>

<file path=xl/sharedStrings.xml><?xml version="1.0" encoding="utf-8"?>
<sst xmlns="http://schemas.openxmlformats.org/spreadsheetml/2006/main" count="94" uniqueCount="54">
  <si>
    <t>Төсвийн зарлагын 2021-2023 оны төлөвлөгөөний төсөл</t>
  </si>
  <si>
    <t>2020.12.06 04:31:57 PM</t>
  </si>
  <si>
    <t>2021 хуваарь 1 сар</t>
  </si>
  <si>
    <t xml:space="preserve">      Дархан-уул</t>
  </si>
  <si>
    <t xml:space="preserve">                  Мал эмнэлгийн газар</t>
  </si>
  <si>
    <t xml:space="preserve">                              Їндсэн їйл ажиллагааны  зардал</t>
  </si>
  <si>
    <t xml:space="preserve">                                               НИЙТ ЗАРЛАГА ба ЦЭВЭР ЗЭЭЛИЙН ДЇН</t>
  </si>
  <si>
    <t xml:space="preserve">                                                    УРСГАЛ ЗАРДАЛ</t>
  </si>
  <si>
    <t xml:space="preserve">                                                         БАРАА, ЇЙЛЧИЛГЭЭНИЙ ЗАРДАЛ</t>
  </si>
  <si>
    <t xml:space="preserve">                                                              Цалин, хєлс болон нэмэгдэл урамшил</t>
  </si>
  <si>
    <t xml:space="preserve">                                                                        Їндсэн цалин</t>
  </si>
  <si>
    <t xml:space="preserve">                                                                        Нэмэгдэл</t>
  </si>
  <si>
    <t xml:space="preserve">                                                                        Унаа хоолны Хєнгєлєлт</t>
  </si>
  <si>
    <t xml:space="preserve">                                                              Ажил олгогчоос нийгмийн даатгалд тєлєх шимтгэл</t>
  </si>
  <si>
    <t xml:space="preserve">                                                                        Тэтгэврийн даатгал</t>
  </si>
  <si>
    <t xml:space="preserve">                                                                        Тэтгэмжийн даатгал</t>
  </si>
  <si>
    <t xml:space="preserve">                                                                        ЇОМШ-ний даатгал</t>
  </si>
  <si>
    <t xml:space="preserve">                                                                        Ажилгїйдлийн даатгал</t>
  </si>
  <si>
    <t xml:space="preserve">                                                                        Эрїїл мэндийн даатгал</t>
  </si>
  <si>
    <t xml:space="preserve">                                                              Байр ашиглалттай холбоотой тогтмол зардал</t>
  </si>
  <si>
    <t xml:space="preserve">                                                                        Тїлш, халаалт</t>
  </si>
  <si>
    <t xml:space="preserve">                                                              Хангамж, бараа материалын зардал</t>
  </si>
  <si>
    <t xml:space="preserve">                                                                        Бичиг хэрэг</t>
  </si>
  <si>
    <t xml:space="preserve">                                                                        Тээвэр, шатахуун</t>
  </si>
  <si>
    <t xml:space="preserve">                                                                        Шуудан, холбоо, интернэтийн тєлбєр</t>
  </si>
  <si>
    <t xml:space="preserve">                                                                        Хог хаягдал зайлуулах, хортон мэрэгчдийн устгал, ариутгал</t>
  </si>
  <si>
    <t xml:space="preserve">                                                                        Бага їнэтэй, тїргэн элэгдэх, ахуйн эд зїйлс</t>
  </si>
  <si>
    <t xml:space="preserve">                                                              Нормативт зардал</t>
  </si>
  <si>
    <t xml:space="preserve">                                                                        Эм, бэлдмэл, эмнэлгийн хэрэгсэл</t>
  </si>
  <si>
    <t xml:space="preserve">                                                                        Нормын хувцас, зєєлєн эдлэл</t>
  </si>
  <si>
    <t xml:space="preserve">                                                              Эд хогшил, урсгал засварын зардал</t>
  </si>
  <si>
    <t xml:space="preserve">                                                                        Багаж, техник, хэрэгсэл</t>
  </si>
  <si>
    <t xml:space="preserve">                                                                        Урсгал засвар</t>
  </si>
  <si>
    <t xml:space="preserve">                                                              Бусдаар гїйцэтгїїлсэн ажил, їйлчилгээний тєлбєр, хураамж</t>
  </si>
  <si>
    <t xml:space="preserve">                                                                        Аудит, баталгаажуулалт, зэрэглэл тогтоох</t>
  </si>
  <si>
    <t xml:space="preserve">                                                                        Даатгалын їйлчилгээ</t>
  </si>
  <si>
    <t xml:space="preserve">                                                                        Тээврийн хэрэгслийн татвар</t>
  </si>
  <si>
    <t xml:space="preserve">                                                                        Тээврийн хэрэгслийн оношлогоо</t>
  </si>
  <si>
    <t xml:space="preserve">                                               ЗАРДЛЫГ САНХЇЇЖЇЇЛЭХ ЭХ ЇЇСВЭР</t>
  </si>
  <si>
    <t xml:space="preserve">                                                    Улсын тєсвєєс санхїїжих</t>
  </si>
  <si>
    <t xml:space="preserve">                                                                        Улсын тєсвєєс санхїїжих</t>
  </si>
  <si>
    <t xml:space="preserve">                              Лабораторийн итгэмжлэл</t>
  </si>
  <si>
    <t xml:space="preserve">                                                                        Бусдаар гїйцэтгїїлсэн бусад нийтлэг ажил, їйлчилгээний тєлбєр, хураамж</t>
  </si>
  <si>
    <t xml:space="preserve">                              Ажил олгогчоос олгох тэтгэмж, урамшуулал, дэмжлэг</t>
  </si>
  <si>
    <t xml:space="preserve">                                                         УРСГАЛ ШИЛЖЇЇЛЭГ</t>
  </si>
  <si>
    <t xml:space="preserve">                                                              Бусад урсгал шилжїїлэг</t>
  </si>
  <si>
    <t xml:space="preserve">                                                                        Тэтгэвэрт гарахад олгох нэг удаагийн мєнгєн тэтгэмж</t>
  </si>
  <si>
    <t xml:space="preserve">                                                                        Нэг удаагийн тэтгэмж, шагнал урамшуулал</t>
  </si>
  <si>
    <t xml:space="preserve">                                               ТЄСВИЙН БУСАД МЭДЭЭЛЛИЙН АНГИЛАЛ</t>
  </si>
  <si>
    <t xml:space="preserve">                                                    НИЙТ ТЭТГЭВЭРТ ГАРАГЧ</t>
  </si>
  <si>
    <t xml:space="preserve">                                                                        Тєрийн албаны тухай хуулиар тэтгэвэрт гарагч</t>
  </si>
  <si>
    <t xml:space="preserve">                              Мал эмнэлгийн їйлчилгээ</t>
  </si>
  <si>
    <t xml:space="preserve">                                                                        Урамшуулал</t>
  </si>
  <si>
    <t xml:space="preserve">                              Малын євчний лабораторийн оношилгоо, шинжилгээ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</si>
</sst>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#,##0.0"/>
    <numFmt numFmtId="166" formatCode="0.0"/>
  </numFmts>
  <fonts count="4">
    <font>
      <sz val="10"/>
      <name val="Arial"/>
      <family val="2"/>
    </font>
    <font>
      <sz val="10"/>
      <name val="Arial"/>
      <family val="2"/>
    </font>
    <font>
      <sz val="8"/>
      <name val="FBMOArial"/>
      <family val="2"/>
      <charset val="204"/>
    </font>
    <font>
      <b/>
      <sz val="8"/>
      <name val="FBMO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49" fontId="2" fillId="0" borderId="0" xfId="0" applyNumberFormat="1" applyFont="1"/>
    <xf numFmtId="165" fontId="2" fillId="0" borderId="0" xfId="0" applyNumberFormat="1" applyFont="1" applyAlignment="1">
      <alignment horizontal="right"/>
    </xf>
    <xf numFmtId="0" fontId="2" fillId="0" borderId="0" xfId="0" applyFont="1"/>
    <xf numFmtId="2" fontId="2" fillId="0" borderId="0" xfId="0" applyNumberFormat="1" applyFont="1"/>
    <xf numFmtId="0" fontId="2" fillId="2" borderId="1" xfId="0" applyFont="1" applyFill="1" applyBorder="1"/>
    <xf numFmtId="49" fontId="2" fillId="2" borderId="1" xfId="0" applyNumberFormat="1" applyFont="1" applyFill="1" applyBorder="1" applyAlignment="1">
      <alignment horizontal="right"/>
    </xf>
    <xf numFmtId="0" fontId="2" fillId="0" borderId="1" xfId="0" applyFont="1" applyBorder="1"/>
    <xf numFmtId="165" fontId="2" fillId="0" borderId="1" xfId="0" applyNumberFormat="1" applyFont="1" applyBorder="1" applyAlignment="1">
      <alignment horizontal="right"/>
    </xf>
    <xf numFmtId="165" fontId="2" fillId="0" borderId="1" xfId="0" applyNumberFormat="1" applyFont="1" applyBorder="1"/>
    <xf numFmtId="165" fontId="3" fillId="0" borderId="1" xfId="0" applyNumberFormat="1" applyFont="1" applyBorder="1"/>
    <xf numFmtId="0" fontId="2" fillId="3" borderId="1" xfId="0" applyFont="1" applyFill="1" applyBorder="1"/>
    <xf numFmtId="165" fontId="2" fillId="3" borderId="1" xfId="0" applyNumberFormat="1" applyFont="1" applyFill="1" applyBorder="1" applyAlignment="1">
      <alignment horizontal="right"/>
    </xf>
    <xf numFmtId="2" fontId="3" fillId="3" borderId="1" xfId="0" applyNumberFormat="1" applyFont="1" applyFill="1" applyBorder="1"/>
    <xf numFmtId="0" fontId="3" fillId="3" borderId="1" xfId="0" applyFont="1" applyFill="1" applyBorder="1"/>
    <xf numFmtId="166" fontId="3" fillId="3" borderId="1" xfId="0" applyNumberFormat="1" applyFont="1" applyFill="1" applyBorder="1"/>
    <xf numFmtId="0" fontId="2" fillId="3" borderId="0" xfId="0" applyFont="1" applyFill="1"/>
    <xf numFmtId="166" fontId="2" fillId="3" borderId="1" xfId="0" applyNumberFormat="1" applyFont="1" applyFill="1" applyBorder="1"/>
    <xf numFmtId="165" fontId="2" fillId="3" borderId="0" xfId="0" applyNumberFormat="1" applyFont="1" applyFill="1"/>
    <xf numFmtId="164" fontId="2" fillId="3" borderId="1" xfId="1" applyFont="1" applyFill="1" applyBorder="1"/>
    <xf numFmtId="2" fontId="2" fillId="3" borderId="1" xfId="0" applyNumberFormat="1" applyFont="1" applyFill="1" applyBorder="1"/>
    <xf numFmtId="164" fontId="2" fillId="3" borderId="1" xfId="1" applyFont="1" applyFill="1" applyBorder="1" applyAlignment="1">
      <alignment horizontal="right"/>
    </xf>
    <xf numFmtId="0" fontId="3" fillId="0" borderId="1" xfId="0" applyFont="1" applyBorder="1"/>
    <xf numFmtId="166" fontId="2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2" fontId="2" fillId="0" borderId="1" xfId="0" applyNumberFormat="1" applyFont="1" applyBorder="1"/>
    <xf numFmtId="165" fontId="3" fillId="3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tabSelected="1" workbookViewId="0">
      <pane xSplit="1" ySplit="4" topLeftCell="B32" activePane="bottomRight" state="frozen"/>
      <selection pane="topRight" activeCell="C1" sqref="C1"/>
      <selection pane="bottomLeft" activeCell="A11" sqref="A11"/>
      <selection pane="bottomRight" activeCell="E20" sqref="E20"/>
    </sheetView>
  </sheetViews>
  <sheetFormatPr defaultRowHeight="11.25"/>
  <cols>
    <col min="1" max="1" width="52.5703125" style="3" customWidth="1"/>
    <col min="2" max="2" width="9.42578125" style="2" customWidth="1"/>
    <col min="3" max="3" width="10.42578125" style="2" customWidth="1"/>
    <col min="4" max="4" width="8.42578125" style="3" customWidth="1"/>
    <col min="5" max="6" width="8.140625" style="3" customWidth="1"/>
    <col min="7" max="7" width="8.85546875" style="3" customWidth="1"/>
    <col min="8" max="9" width="7.85546875" style="3" customWidth="1"/>
    <col min="10" max="10" width="8" style="3" customWidth="1"/>
    <col min="11" max="11" width="8.7109375" style="3" customWidth="1"/>
    <col min="12" max="14" width="8" style="3" customWidth="1"/>
    <col min="15" max="15" width="7.42578125" style="3" customWidth="1"/>
    <col min="16" max="16384" width="9.140625" style="3"/>
  </cols>
  <sheetData>
    <row r="1" spans="1:16">
      <c r="A1" s="1" t="s">
        <v>0</v>
      </c>
    </row>
    <row r="2" spans="1:16">
      <c r="A2" s="3" t="s">
        <v>1</v>
      </c>
      <c r="I2" s="4"/>
    </row>
    <row r="3" spans="1:16"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6" ht="28.5" customHeight="1">
      <c r="A4" s="5"/>
      <c r="B4" s="6" t="s">
        <v>2</v>
      </c>
      <c r="C4" s="6"/>
      <c r="D4" s="29">
        <v>1</v>
      </c>
      <c r="E4" s="29">
        <v>2</v>
      </c>
      <c r="F4" s="29">
        <v>3</v>
      </c>
      <c r="G4" s="29">
        <v>4</v>
      </c>
      <c r="H4" s="29">
        <v>5</v>
      </c>
      <c r="I4" s="29">
        <v>6</v>
      </c>
      <c r="J4" s="29">
        <v>7</v>
      </c>
      <c r="K4" s="29">
        <v>8</v>
      </c>
      <c r="L4" s="29">
        <v>9</v>
      </c>
      <c r="M4" s="29">
        <v>10</v>
      </c>
      <c r="N4" s="29">
        <v>11</v>
      </c>
      <c r="O4" s="29">
        <v>12</v>
      </c>
    </row>
    <row r="5" spans="1:16">
      <c r="A5" s="7" t="s">
        <v>3</v>
      </c>
      <c r="B5" s="8"/>
      <c r="C5" s="8">
        <f t="shared" ref="C5:C10" si="0">D5+E5+F5+G5+H5+I5+J5+K5+L5+M5+N5+O5</f>
        <v>0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6">
      <c r="A6" s="7" t="s">
        <v>4</v>
      </c>
      <c r="B6" s="8">
        <v>303210.59999999998</v>
      </c>
      <c r="C6" s="8">
        <f>D6+E6+F6+G6+H6+I6+J6+K6+L6+M6+N6+O6</f>
        <v>303210.58366666664</v>
      </c>
      <c r="D6" s="9">
        <f t="shared" ref="D6:O6" si="1">D10+D47+D52+D65+D91</f>
        <v>22926.608333333337</v>
      </c>
      <c r="E6" s="9">
        <f t="shared" si="1"/>
        <v>25924.098000000002</v>
      </c>
      <c r="F6" s="9">
        <f t="shared" si="1"/>
        <v>21335.631333333335</v>
      </c>
      <c r="G6" s="9">
        <f t="shared" si="1"/>
        <v>22573.297999999999</v>
      </c>
      <c r="H6" s="9">
        <f t="shared" si="1"/>
        <v>25890.098000000002</v>
      </c>
      <c r="I6" s="9">
        <f t="shared" si="1"/>
        <v>38959.303999999996</v>
      </c>
      <c r="J6" s="9">
        <f t="shared" si="1"/>
        <v>42211.322999999997</v>
      </c>
      <c r="K6" s="9">
        <f t="shared" si="1"/>
        <v>21248.7965</v>
      </c>
      <c r="L6" s="9">
        <f t="shared" si="1"/>
        <v>21825.309499999999</v>
      </c>
      <c r="M6" s="9">
        <f t="shared" si="1"/>
        <v>20241.748</v>
      </c>
      <c r="N6" s="9">
        <f t="shared" si="1"/>
        <v>20037.448</v>
      </c>
      <c r="O6" s="9">
        <f t="shared" si="1"/>
        <v>20036.921000000002</v>
      </c>
    </row>
    <row r="7" spans="1:16">
      <c r="A7" s="7" t="s">
        <v>5</v>
      </c>
      <c r="B7" s="8">
        <v>179312</v>
      </c>
      <c r="C7" s="8">
        <f t="shared" si="0"/>
        <v>179311.97683333332</v>
      </c>
      <c r="D7" s="9">
        <f t="shared" ref="D7:O9" si="2">D8</f>
        <v>14273.475000000002</v>
      </c>
      <c r="E7" s="9">
        <f t="shared" si="2"/>
        <v>14438.477500000001</v>
      </c>
      <c r="F7" s="9">
        <f t="shared" si="2"/>
        <v>13300.010833333334</v>
      </c>
      <c r="G7" s="9">
        <f t="shared" si="2"/>
        <v>14537.6775</v>
      </c>
      <c r="H7" s="9">
        <f t="shared" si="2"/>
        <v>12444.477500000001</v>
      </c>
      <c r="I7" s="9">
        <f t="shared" si="2"/>
        <v>23839.768499999998</v>
      </c>
      <c r="J7" s="9">
        <f t="shared" si="2"/>
        <v>22602.802499999998</v>
      </c>
      <c r="K7" s="9">
        <f t="shared" si="2"/>
        <v>13213.176000000001</v>
      </c>
      <c r="L7" s="9">
        <f t="shared" si="2"/>
        <v>13737.478999999999</v>
      </c>
      <c r="M7" s="9">
        <f t="shared" si="2"/>
        <v>12444.477500000001</v>
      </c>
      <c r="N7" s="9">
        <f t="shared" si="2"/>
        <v>12240.1775</v>
      </c>
      <c r="O7" s="9">
        <f t="shared" si="2"/>
        <v>12239.977499999999</v>
      </c>
    </row>
    <row r="8" spans="1:16">
      <c r="A8" s="7" t="s">
        <v>6</v>
      </c>
      <c r="B8" s="8">
        <v>179312</v>
      </c>
      <c r="C8" s="8">
        <f t="shared" si="0"/>
        <v>179311.97683333332</v>
      </c>
      <c r="D8" s="9">
        <f t="shared" si="2"/>
        <v>14273.475000000002</v>
      </c>
      <c r="E8" s="9">
        <f t="shared" si="2"/>
        <v>14438.477500000001</v>
      </c>
      <c r="F8" s="9">
        <f t="shared" si="2"/>
        <v>13300.010833333334</v>
      </c>
      <c r="G8" s="9">
        <f t="shared" si="2"/>
        <v>14537.6775</v>
      </c>
      <c r="H8" s="9">
        <f t="shared" si="2"/>
        <v>12444.477500000001</v>
      </c>
      <c r="I8" s="9">
        <f t="shared" si="2"/>
        <v>23839.768499999998</v>
      </c>
      <c r="J8" s="9">
        <f t="shared" si="2"/>
        <v>22602.802499999998</v>
      </c>
      <c r="K8" s="9">
        <f t="shared" si="2"/>
        <v>13213.176000000001</v>
      </c>
      <c r="L8" s="9">
        <f t="shared" si="2"/>
        <v>13737.478999999999</v>
      </c>
      <c r="M8" s="9">
        <f t="shared" si="2"/>
        <v>12444.477500000001</v>
      </c>
      <c r="N8" s="9">
        <f t="shared" si="2"/>
        <v>12240.1775</v>
      </c>
      <c r="O8" s="9">
        <f t="shared" si="2"/>
        <v>12239.977499999999</v>
      </c>
    </row>
    <row r="9" spans="1:16">
      <c r="A9" s="7" t="s">
        <v>7</v>
      </c>
      <c r="B9" s="8">
        <v>179312</v>
      </c>
      <c r="C9" s="8">
        <f t="shared" si="0"/>
        <v>179311.97683333332</v>
      </c>
      <c r="D9" s="9">
        <f t="shared" si="2"/>
        <v>14273.475000000002</v>
      </c>
      <c r="E9" s="9">
        <f t="shared" si="2"/>
        <v>14438.477500000001</v>
      </c>
      <c r="F9" s="9">
        <f t="shared" si="2"/>
        <v>13300.010833333334</v>
      </c>
      <c r="G9" s="9">
        <f t="shared" si="2"/>
        <v>14537.6775</v>
      </c>
      <c r="H9" s="9">
        <f t="shared" si="2"/>
        <v>12444.477500000001</v>
      </c>
      <c r="I9" s="9">
        <f t="shared" si="2"/>
        <v>23839.768499999998</v>
      </c>
      <c r="J9" s="9">
        <f t="shared" si="2"/>
        <v>22602.802499999998</v>
      </c>
      <c r="K9" s="9">
        <f t="shared" si="2"/>
        <v>13213.176000000001</v>
      </c>
      <c r="L9" s="9">
        <f t="shared" si="2"/>
        <v>13737.478999999999</v>
      </c>
      <c r="M9" s="9">
        <f t="shared" si="2"/>
        <v>12444.477500000001</v>
      </c>
      <c r="N9" s="9">
        <f t="shared" si="2"/>
        <v>12240.1775</v>
      </c>
      <c r="O9" s="9">
        <f t="shared" si="2"/>
        <v>12239.977499999999</v>
      </c>
    </row>
    <row r="10" spans="1:16">
      <c r="A10" s="7" t="s">
        <v>8</v>
      </c>
      <c r="B10" s="8">
        <v>179312</v>
      </c>
      <c r="C10" s="8">
        <f t="shared" si="0"/>
        <v>179311.97683333332</v>
      </c>
      <c r="D10" s="10">
        <f t="shared" ref="D10:O10" si="3">D11+D15+D21+D23+D29+D32+D35</f>
        <v>14273.475000000002</v>
      </c>
      <c r="E10" s="10">
        <f t="shared" si="3"/>
        <v>14438.477500000001</v>
      </c>
      <c r="F10" s="10">
        <f>F11+F15+F21+F23+F29+F32+F35</f>
        <v>13300.010833333334</v>
      </c>
      <c r="G10" s="10">
        <f t="shared" si="3"/>
        <v>14537.6775</v>
      </c>
      <c r="H10" s="10">
        <f t="shared" si="3"/>
        <v>12444.477500000001</v>
      </c>
      <c r="I10" s="10">
        <f t="shared" si="3"/>
        <v>23839.768499999998</v>
      </c>
      <c r="J10" s="10">
        <f t="shared" si="3"/>
        <v>22602.802499999998</v>
      </c>
      <c r="K10" s="10">
        <f t="shared" si="3"/>
        <v>13213.176000000001</v>
      </c>
      <c r="L10" s="10">
        <f t="shared" si="3"/>
        <v>13737.478999999999</v>
      </c>
      <c r="M10" s="10">
        <f t="shared" si="3"/>
        <v>12444.477500000001</v>
      </c>
      <c r="N10" s="10">
        <f t="shared" si="3"/>
        <v>12240.1775</v>
      </c>
      <c r="O10" s="10">
        <f t="shared" si="3"/>
        <v>12239.977499999999</v>
      </c>
    </row>
    <row r="11" spans="1:16" s="16" customFormat="1">
      <c r="A11" s="11" t="s">
        <v>9</v>
      </c>
      <c r="B11" s="12">
        <v>147335</v>
      </c>
      <c r="C11" s="12">
        <f>D11+E11+F11+G11+H11+I11+J11+K11+L11+M11+N11+O11</f>
        <v>147334.99166666667</v>
      </c>
      <c r="D11" s="13">
        <f>D12+D13+D14</f>
        <v>12277.891666666668</v>
      </c>
      <c r="E11" s="15">
        <f>E12+E13+E14</f>
        <v>10666.5</v>
      </c>
      <c r="F11" s="14">
        <f t="shared" ref="F11:O11" si="4">F12+F13+F14</f>
        <v>10666.5</v>
      </c>
      <c r="G11" s="14">
        <f t="shared" si="4"/>
        <v>10666.5</v>
      </c>
      <c r="H11" s="14">
        <f t="shared" si="4"/>
        <v>10666.5</v>
      </c>
      <c r="I11" s="14">
        <f t="shared" si="4"/>
        <v>19893.099999999999</v>
      </c>
      <c r="J11" s="15">
        <f>J12+J13+J14</f>
        <v>18983.5</v>
      </c>
      <c r="K11" s="14">
        <f t="shared" si="4"/>
        <v>10737.6</v>
      </c>
      <c r="L11" s="14">
        <f t="shared" si="4"/>
        <v>11137.4</v>
      </c>
      <c r="M11" s="14">
        <f t="shared" si="4"/>
        <v>10666.5</v>
      </c>
      <c r="N11" s="14">
        <f t="shared" si="4"/>
        <v>10486.5</v>
      </c>
      <c r="O11" s="14">
        <f t="shared" si="4"/>
        <v>10486.5</v>
      </c>
    </row>
    <row r="12" spans="1:16" s="16" customFormat="1">
      <c r="A12" s="11" t="s">
        <v>10</v>
      </c>
      <c r="B12" s="12">
        <v>133240.70000000001</v>
      </c>
      <c r="C12" s="12">
        <f>D12+E12+F12+G12+H12+I12+J12+K12+L12+M12+N12+O12</f>
        <v>133240.69166666665</v>
      </c>
      <c r="D12" s="17">
        <f>B12/12</f>
        <v>11103.391666666668</v>
      </c>
      <c r="E12" s="17">
        <v>9450</v>
      </c>
      <c r="F12" s="17">
        <v>9450</v>
      </c>
      <c r="G12" s="17">
        <v>9450</v>
      </c>
      <c r="H12" s="17">
        <v>9450</v>
      </c>
      <c r="I12" s="17">
        <v>18458.599999999999</v>
      </c>
      <c r="J12" s="17">
        <v>17548.900000000001</v>
      </c>
      <c r="K12" s="17">
        <v>9956.9</v>
      </c>
      <c r="L12" s="17">
        <v>10022.9</v>
      </c>
      <c r="M12" s="17">
        <v>9450</v>
      </c>
      <c r="N12" s="17">
        <v>9450</v>
      </c>
      <c r="O12" s="17">
        <v>9450</v>
      </c>
      <c r="P12" s="18"/>
    </row>
    <row r="13" spans="1:16" s="16" customFormat="1">
      <c r="A13" s="11" t="s">
        <v>11</v>
      </c>
      <c r="B13" s="12">
        <v>12438.3</v>
      </c>
      <c r="C13" s="12">
        <f>D13+E13+F13+G13+H13+I13+J13+K13+L13+M13+N13+O13</f>
        <v>12438.300000000001</v>
      </c>
      <c r="D13" s="17">
        <v>1036.5</v>
      </c>
      <c r="E13" s="17">
        <v>1036.5</v>
      </c>
      <c r="F13" s="17">
        <v>1036.5</v>
      </c>
      <c r="G13" s="17">
        <v>1036.5</v>
      </c>
      <c r="H13" s="17">
        <v>1036.5</v>
      </c>
      <c r="I13" s="17">
        <v>1254.5</v>
      </c>
      <c r="J13" s="17">
        <v>1254.5999999999999</v>
      </c>
      <c r="K13" s="17">
        <v>600.70000000000005</v>
      </c>
      <c r="L13" s="17">
        <v>1036.5</v>
      </c>
      <c r="M13" s="17">
        <v>1036.5</v>
      </c>
      <c r="N13" s="17">
        <v>1036.5</v>
      </c>
      <c r="O13" s="17">
        <v>1036.5</v>
      </c>
    </row>
    <row r="14" spans="1:16" s="16" customFormat="1">
      <c r="A14" s="11" t="s">
        <v>12</v>
      </c>
      <c r="B14" s="12">
        <v>1656</v>
      </c>
      <c r="C14" s="12">
        <f t="shared" ref="C14:C77" si="5">D14+E14+F14+G14+H14+I14+J14+K14+L14+M14+N14+O14</f>
        <v>1656</v>
      </c>
      <c r="D14" s="17">
        <v>138</v>
      </c>
      <c r="E14" s="17">
        <v>180</v>
      </c>
      <c r="F14" s="17">
        <v>180</v>
      </c>
      <c r="G14" s="17">
        <v>180</v>
      </c>
      <c r="H14" s="17">
        <v>180</v>
      </c>
      <c r="I14" s="17">
        <v>180</v>
      </c>
      <c r="J14" s="17">
        <v>180</v>
      </c>
      <c r="K14" s="17">
        <v>180</v>
      </c>
      <c r="L14" s="17">
        <v>78</v>
      </c>
      <c r="M14" s="17">
        <v>180</v>
      </c>
      <c r="N14" s="17"/>
      <c r="O14" s="17"/>
    </row>
    <row r="15" spans="1:16" s="16" customFormat="1">
      <c r="A15" s="11" t="s">
        <v>13</v>
      </c>
      <c r="B15" s="12">
        <v>19890.400000000001</v>
      </c>
      <c r="C15" s="12">
        <f t="shared" si="5"/>
        <v>19890.408500000005</v>
      </c>
      <c r="D15" s="15">
        <f t="shared" ref="D15:N15" si="6">D16+D17+D18+D19+D20</f>
        <v>1657.6</v>
      </c>
      <c r="E15" s="13">
        <f t="shared" si="6"/>
        <v>1439.9775000000002</v>
      </c>
      <c r="F15" s="13">
        <f t="shared" si="6"/>
        <v>1439.9775000000002</v>
      </c>
      <c r="G15" s="13">
        <f t="shared" si="6"/>
        <v>1439.9775000000002</v>
      </c>
      <c r="H15" s="13">
        <f t="shared" si="6"/>
        <v>1439.9775000000002</v>
      </c>
      <c r="I15" s="13">
        <f t="shared" si="6"/>
        <v>2685.6684999999998</v>
      </c>
      <c r="J15" s="13">
        <f t="shared" si="6"/>
        <v>2562.7725000000005</v>
      </c>
      <c r="K15" s="13">
        <f t="shared" si="6"/>
        <v>1449.5760000000002</v>
      </c>
      <c r="L15" s="13">
        <f t="shared" si="6"/>
        <v>1503.5489999999998</v>
      </c>
      <c r="M15" s="13">
        <f t="shared" si="6"/>
        <v>1439.9775000000002</v>
      </c>
      <c r="N15" s="13">
        <f t="shared" si="6"/>
        <v>1415.6775</v>
      </c>
      <c r="O15" s="13">
        <f>O16+O17+O18+O19+O20</f>
        <v>1415.6775</v>
      </c>
    </row>
    <row r="16" spans="1:16" s="16" customFormat="1">
      <c r="A16" s="11" t="s">
        <v>14</v>
      </c>
      <c r="B16" s="12">
        <v>13996.9</v>
      </c>
      <c r="C16" s="12">
        <f t="shared" si="5"/>
        <v>13996.924500000001</v>
      </c>
      <c r="D16" s="17">
        <v>1166.4000000000001</v>
      </c>
      <c r="E16" s="19">
        <f>E11*9.5%</f>
        <v>1013.3175</v>
      </c>
      <c r="F16" s="19">
        <f t="shared" ref="F16:O16" si="7">F11*9.5%</f>
        <v>1013.3175</v>
      </c>
      <c r="G16" s="19">
        <f t="shared" si="7"/>
        <v>1013.3175</v>
      </c>
      <c r="H16" s="19">
        <f t="shared" si="7"/>
        <v>1013.3175</v>
      </c>
      <c r="I16" s="19">
        <f>I11*9.5%+0.1</f>
        <v>1889.9444999999998</v>
      </c>
      <c r="J16" s="19">
        <f t="shared" si="7"/>
        <v>1803.4325000000001</v>
      </c>
      <c r="K16" s="19">
        <f t="shared" si="7"/>
        <v>1020.072</v>
      </c>
      <c r="L16" s="19">
        <f t="shared" si="7"/>
        <v>1058.0529999999999</v>
      </c>
      <c r="M16" s="19">
        <f t="shared" si="7"/>
        <v>1013.3175</v>
      </c>
      <c r="N16" s="19">
        <f t="shared" si="7"/>
        <v>996.21749999999997</v>
      </c>
      <c r="O16" s="19">
        <f t="shared" si="7"/>
        <v>996.21749999999997</v>
      </c>
    </row>
    <row r="17" spans="1:15" s="16" customFormat="1">
      <c r="A17" s="11" t="s">
        <v>15</v>
      </c>
      <c r="B17" s="12">
        <v>1473.4</v>
      </c>
      <c r="C17" s="12">
        <f t="shared" si="5"/>
        <v>1473.3710000000001</v>
      </c>
      <c r="D17" s="17">
        <v>122.8</v>
      </c>
      <c r="E17" s="19">
        <f>E11*1%</f>
        <v>106.66500000000001</v>
      </c>
      <c r="F17" s="19">
        <f t="shared" ref="F17:O17" si="8">F11*1%</f>
        <v>106.66500000000001</v>
      </c>
      <c r="G17" s="19">
        <f t="shared" si="8"/>
        <v>106.66500000000001</v>
      </c>
      <c r="H17" s="19">
        <f t="shared" si="8"/>
        <v>106.66500000000001</v>
      </c>
      <c r="I17" s="19">
        <f t="shared" si="8"/>
        <v>198.93099999999998</v>
      </c>
      <c r="J17" s="19">
        <f t="shared" si="8"/>
        <v>189.83500000000001</v>
      </c>
      <c r="K17" s="19">
        <f t="shared" si="8"/>
        <v>107.376</v>
      </c>
      <c r="L17" s="19">
        <f t="shared" si="8"/>
        <v>111.374</v>
      </c>
      <c r="M17" s="19">
        <f t="shared" si="8"/>
        <v>106.66500000000001</v>
      </c>
      <c r="N17" s="19">
        <f t="shared" si="8"/>
        <v>104.86500000000001</v>
      </c>
      <c r="O17" s="19">
        <f t="shared" si="8"/>
        <v>104.86500000000001</v>
      </c>
    </row>
    <row r="18" spans="1:15" s="16" customFormat="1">
      <c r="A18" s="11" t="s">
        <v>16</v>
      </c>
      <c r="B18" s="12">
        <v>1178.7</v>
      </c>
      <c r="C18" s="12">
        <f t="shared" si="5"/>
        <v>1178.6568</v>
      </c>
      <c r="D18" s="17">
        <v>98.2</v>
      </c>
      <c r="E18" s="19">
        <f>E11*0.8%</f>
        <v>85.332000000000008</v>
      </c>
      <c r="F18" s="19">
        <f t="shared" ref="F18:O18" si="9">F11*0.8%</f>
        <v>85.332000000000008</v>
      </c>
      <c r="G18" s="19">
        <f t="shared" si="9"/>
        <v>85.332000000000008</v>
      </c>
      <c r="H18" s="19">
        <f t="shared" si="9"/>
        <v>85.332000000000008</v>
      </c>
      <c r="I18" s="19">
        <f t="shared" si="9"/>
        <v>159.1448</v>
      </c>
      <c r="J18" s="19">
        <f t="shared" si="9"/>
        <v>151.86799999999999</v>
      </c>
      <c r="K18" s="19">
        <f t="shared" si="9"/>
        <v>85.900800000000004</v>
      </c>
      <c r="L18" s="19">
        <f t="shared" si="9"/>
        <v>89.099199999999996</v>
      </c>
      <c r="M18" s="19">
        <f t="shared" si="9"/>
        <v>85.332000000000008</v>
      </c>
      <c r="N18" s="19">
        <f t="shared" si="9"/>
        <v>83.891999999999996</v>
      </c>
      <c r="O18" s="19">
        <f t="shared" si="9"/>
        <v>83.891999999999996</v>
      </c>
    </row>
    <row r="19" spans="1:15" s="16" customFormat="1">
      <c r="A19" s="11" t="s">
        <v>17</v>
      </c>
      <c r="B19" s="12">
        <v>294.7</v>
      </c>
      <c r="C19" s="12">
        <f t="shared" si="5"/>
        <v>294.71420000000001</v>
      </c>
      <c r="D19" s="17">
        <v>24.6</v>
      </c>
      <c r="E19" s="20">
        <f>E11*0.2%</f>
        <v>21.333000000000002</v>
      </c>
      <c r="F19" s="20">
        <f t="shared" ref="F19:O19" si="10">F11*0.2%</f>
        <v>21.333000000000002</v>
      </c>
      <c r="G19" s="20">
        <f t="shared" si="10"/>
        <v>21.333000000000002</v>
      </c>
      <c r="H19" s="20">
        <f t="shared" si="10"/>
        <v>21.333000000000002</v>
      </c>
      <c r="I19" s="20">
        <f t="shared" si="10"/>
        <v>39.786200000000001</v>
      </c>
      <c r="J19" s="20">
        <f t="shared" si="10"/>
        <v>37.966999999999999</v>
      </c>
      <c r="K19" s="20">
        <f t="shared" si="10"/>
        <v>21.475200000000001</v>
      </c>
      <c r="L19" s="20">
        <f t="shared" si="10"/>
        <v>22.274799999999999</v>
      </c>
      <c r="M19" s="20">
        <f t="shared" si="10"/>
        <v>21.333000000000002</v>
      </c>
      <c r="N19" s="20">
        <f t="shared" si="10"/>
        <v>20.972999999999999</v>
      </c>
      <c r="O19" s="20">
        <f t="shared" si="10"/>
        <v>20.972999999999999</v>
      </c>
    </row>
    <row r="20" spans="1:15" s="16" customFormat="1">
      <c r="A20" s="11" t="s">
        <v>18</v>
      </c>
      <c r="B20" s="12">
        <v>2946.7</v>
      </c>
      <c r="C20" s="12">
        <f t="shared" si="5"/>
        <v>2946.7420000000002</v>
      </c>
      <c r="D20" s="17">
        <v>245.6</v>
      </c>
      <c r="E20" s="21">
        <f>E11*2%</f>
        <v>213.33</v>
      </c>
      <c r="F20" s="21">
        <f t="shared" ref="F20:O20" si="11">F11*2%</f>
        <v>213.33</v>
      </c>
      <c r="G20" s="21">
        <f t="shared" si="11"/>
        <v>213.33</v>
      </c>
      <c r="H20" s="21">
        <f t="shared" si="11"/>
        <v>213.33</v>
      </c>
      <c r="I20" s="21">
        <f t="shared" si="11"/>
        <v>397.86199999999997</v>
      </c>
      <c r="J20" s="21">
        <f t="shared" si="11"/>
        <v>379.67</v>
      </c>
      <c r="K20" s="21">
        <f t="shared" si="11"/>
        <v>214.75200000000001</v>
      </c>
      <c r="L20" s="21">
        <f t="shared" si="11"/>
        <v>222.74799999999999</v>
      </c>
      <c r="M20" s="21">
        <f t="shared" si="11"/>
        <v>213.33</v>
      </c>
      <c r="N20" s="21">
        <f t="shared" si="11"/>
        <v>209.73000000000002</v>
      </c>
      <c r="O20" s="21">
        <f t="shared" si="11"/>
        <v>209.73000000000002</v>
      </c>
    </row>
    <row r="21" spans="1:15">
      <c r="A21" s="7" t="s">
        <v>19</v>
      </c>
      <c r="B21" s="8">
        <v>107</v>
      </c>
      <c r="C21" s="8">
        <f t="shared" si="5"/>
        <v>107</v>
      </c>
      <c r="D21" s="22">
        <f t="shared" ref="D21:O21" si="12">D22</f>
        <v>0</v>
      </c>
      <c r="E21" s="22">
        <f t="shared" si="12"/>
        <v>0</v>
      </c>
      <c r="F21" s="22">
        <f t="shared" si="12"/>
        <v>107</v>
      </c>
      <c r="G21" s="22">
        <f t="shared" si="12"/>
        <v>0</v>
      </c>
      <c r="H21" s="22">
        <f t="shared" si="12"/>
        <v>0</v>
      </c>
      <c r="I21" s="22">
        <f t="shared" si="12"/>
        <v>0</v>
      </c>
      <c r="J21" s="22">
        <f t="shared" si="12"/>
        <v>0</v>
      </c>
      <c r="K21" s="22">
        <f t="shared" si="12"/>
        <v>0</v>
      </c>
      <c r="L21" s="22">
        <f t="shared" si="12"/>
        <v>0</v>
      </c>
      <c r="M21" s="22">
        <f t="shared" si="12"/>
        <v>0</v>
      </c>
      <c r="N21" s="22">
        <f t="shared" si="12"/>
        <v>0</v>
      </c>
      <c r="O21" s="22">
        <f t="shared" si="12"/>
        <v>0</v>
      </c>
    </row>
    <row r="22" spans="1:15">
      <c r="A22" s="7" t="s">
        <v>20</v>
      </c>
      <c r="B22" s="8">
        <v>107</v>
      </c>
      <c r="C22" s="8">
        <f t="shared" si="5"/>
        <v>107</v>
      </c>
      <c r="D22" s="7"/>
      <c r="E22" s="7"/>
      <c r="F22" s="7">
        <v>107</v>
      </c>
      <c r="G22" s="7"/>
      <c r="H22" s="7"/>
      <c r="I22" s="7"/>
      <c r="J22" s="7"/>
      <c r="K22" s="7"/>
      <c r="L22" s="7"/>
      <c r="M22" s="7"/>
      <c r="N22" s="7"/>
      <c r="O22" s="7"/>
    </row>
    <row r="23" spans="1:15">
      <c r="A23" s="7" t="s">
        <v>21</v>
      </c>
      <c r="B23" s="8">
        <v>6219.8</v>
      </c>
      <c r="C23" s="8">
        <f t="shared" si="5"/>
        <v>6219.7833333333338</v>
      </c>
      <c r="D23" s="22">
        <f t="shared" ref="D23:O23" si="13">D24+D25+D26+D27+D28</f>
        <v>337.98333333333329</v>
      </c>
      <c r="E23" s="22">
        <f t="shared" si="13"/>
        <v>1026</v>
      </c>
      <c r="F23" s="22">
        <f t="shared" si="13"/>
        <v>368</v>
      </c>
      <c r="G23" s="22">
        <f t="shared" si="13"/>
        <v>338</v>
      </c>
      <c r="H23" s="22">
        <f t="shared" si="13"/>
        <v>338</v>
      </c>
      <c r="I23" s="22">
        <f t="shared" si="13"/>
        <v>1056</v>
      </c>
      <c r="J23" s="22">
        <f t="shared" si="13"/>
        <v>338</v>
      </c>
      <c r="K23" s="22">
        <f t="shared" si="13"/>
        <v>1026</v>
      </c>
      <c r="L23" s="22">
        <f t="shared" si="13"/>
        <v>378</v>
      </c>
      <c r="M23" s="22">
        <f t="shared" si="13"/>
        <v>338</v>
      </c>
      <c r="N23" s="22">
        <f t="shared" si="13"/>
        <v>338</v>
      </c>
      <c r="O23" s="22">
        <f t="shared" si="13"/>
        <v>337.8</v>
      </c>
    </row>
    <row r="24" spans="1:15">
      <c r="A24" s="7" t="s">
        <v>22</v>
      </c>
      <c r="B24" s="8">
        <v>822.6</v>
      </c>
      <c r="C24" s="8">
        <f t="shared" si="5"/>
        <v>822.55000000000007</v>
      </c>
      <c r="D24" s="23">
        <f>B24/12</f>
        <v>68.55</v>
      </c>
      <c r="E24" s="7">
        <v>68.599999999999994</v>
      </c>
      <c r="F24" s="7">
        <v>68.599999999999994</v>
      </c>
      <c r="G24" s="7">
        <v>68.599999999999994</v>
      </c>
      <c r="H24" s="7">
        <v>68.599999999999994</v>
      </c>
      <c r="I24" s="7">
        <v>68.599999999999994</v>
      </c>
      <c r="J24" s="7">
        <v>68.599999999999994</v>
      </c>
      <c r="K24" s="7">
        <v>68.599999999999994</v>
      </c>
      <c r="L24" s="7">
        <v>68.599999999999994</v>
      </c>
      <c r="M24" s="7">
        <v>68.599999999999994</v>
      </c>
      <c r="N24" s="7">
        <v>68.599999999999994</v>
      </c>
      <c r="O24" s="7">
        <v>68</v>
      </c>
    </row>
    <row r="25" spans="1:15">
      <c r="A25" s="7" t="s">
        <v>23</v>
      </c>
      <c r="B25" s="8">
        <v>2585.1</v>
      </c>
      <c r="C25" s="8">
        <f t="shared" si="5"/>
        <v>2585.1250000000005</v>
      </c>
      <c r="D25" s="23">
        <f>B25/12</f>
        <v>215.42499999999998</v>
      </c>
      <c r="E25" s="7">
        <v>215.4</v>
      </c>
      <c r="F25" s="7">
        <v>215.4</v>
      </c>
      <c r="G25" s="7">
        <v>215.4</v>
      </c>
      <c r="H25" s="7">
        <v>215.4</v>
      </c>
      <c r="I25" s="7">
        <v>215.4</v>
      </c>
      <c r="J25" s="7">
        <v>215.4</v>
      </c>
      <c r="K25" s="7">
        <v>215.4</v>
      </c>
      <c r="L25" s="7">
        <v>215.4</v>
      </c>
      <c r="M25" s="7">
        <v>215.4</v>
      </c>
      <c r="N25" s="7">
        <v>215.4</v>
      </c>
      <c r="O25" s="7">
        <v>215.7</v>
      </c>
    </row>
    <row r="26" spans="1:15">
      <c r="A26" s="7" t="s">
        <v>24</v>
      </c>
      <c r="B26" s="8">
        <v>648.1</v>
      </c>
      <c r="C26" s="8">
        <f t="shared" si="5"/>
        <v>648.10833333333335</v>
      </c>
      <c r="D26" s="23">
        <f>B26/12</f>
        <v>54.008333333333333</v>
      </c>
      <c r="E26" s="23">
        <v>54</v>
      </c>
      <c r="F26" s="23">
        <v>54</v>
      </c>
      <c r="G26" s="23">
        <v>54</v>
      </c>
      <c r="H26" s="23">
        <v>54</v>
      </c>
      <c r="I26" s="23">
        <v>54</v>
      </c>
      <c r="J26" s="23">
        <v>54</v>
      </c>
      <c r="K26" s="23">
        <v>54</v>
      </c>
      <c r="L26" s="23">
        <v>54</v>
      </c>
      <c r="M26" s="23">
        <v>54</v>
      </c>
      <c r="N26" s="23">
        <v>54</v>
      </c>
      <c r="O26" s="23">
        <v>54.1</v>
      </c>
    </row>
    <row r="27" spans="1:15">
      <c r="A27" s="7" t="s">
        <v>25</v>
      </c>
      <c r="B27" s="8">
        <v>100</v>
      </c>
      <c r="C27" s="8">
        <f t="shared" si="5"/>
        <v>100</v>
      </c>
      <c r="D27" s="7"/>
      <c r="E27" s="7"/>
      <c r="F27" s="7">
        <v>30</v>
      </c>
      <c r="G27" s="7"/>
      <c r="H27" s="7"/>
      <c r="I27" s="7">
        <v>30</v>
      </c>
      <c r="J27" s="7"/>
      <c r="K27" s="7"/>
      <c r="L27" s="7">
        <v>40</v>
      </c>
      <c r="M27" s="7"/>
      <c r="N27" s="7"/>
      <c r="O27" s="7"/>
    </row>
    <row r="28" spans="1:15">
      <c r="A28" s="7" t="s">
        <v>26</v>
      </c>
      <c r="B28" s="8">
        <v>2064</v>
      </c>
      <c r="C28" s="8">
        <f t="shared" si="5"/>
        <v>2064</v>
      </c>
      <c r="D28" s="7"/>
      <c r="E28" s="7">
        <f>2064/3</f>
        <v>688</v>
      </c>
      <c r="F28" s="7"/>
      <c r="G28" s="7"/>
      <c r="H28" s="7"/>
      <c r="I28" s="7">
        <v>688</v>
      </c>
      <c r="J28" s="7"/>
      <c r="K28" s="7">
        <v>688</v>
      </c>
      <c r="L28" s="7"/>
      <c r="M28" s="7"/>
      <c r="N28" s="7"/>
      <c r="O28" s="7"/>
    </row>
    <row r="29" spans="1:15">
      <c r="A29" s="7" t="s">
        <v>27</v>
      </c>
      <c r="B29" s="8">
        <v>1550.4</v>
      </c>
      <c r="C29" s="8">
        <f t="shared" si="5"/>
        <v>1550.4</v>
      </c>
      <c r="D29" s="22">
        <f t="shared" ref="D29:O29" si="14">D30+D31</f>
        <v>0</v>
      </c>
      <c r="E29" s="22">
        <f t="shared" si="14"/>
        <v>0</v>
      </c>
      <c r="F29" s="22">
        <f t="shared" si="14"/>
        <v>0</v>
      </c>
      <c r="G29" s="22">
        <f t="shared" si="14"/>
        <v>1550.4</v>
      </c>
      <c r="H29" s="22">
        <f t="shared" si="14"/>
        <v>0</v>
      </c>
      <c r="I29" s="22">
        <f t="shared" si="14"/>
        <v>0</v>
      </c>
      <c r="J29" s="22">
        <f t="shared" si="14"/>
        <v>0</v>
      </c>
      <c r="K29" s="22">
        <f t="shared" si="14"/>
        <v>0</v>
      </c>
      <c r="L29" s="22">
        <f t="shared" si="14"/>
        <v>0</v>
      </c>
      <c r="M29" s="22">
        <f t="shared" si="14"/>
        <v>0</v>
      </c>
      <c r="N29" s="22">
        <f t="shared" si="14"/>
        <v>0</v>
      </c>
      <c r="O29" s="22">
        <f t="shared" si="14"/>
        <v>0</v>
      </c>
    </row>
    <row r="30" spans="1:15">
      <c r="A30" s="7" t="s">
        <v>28</v>
      </c>
      <c r="B30" s="8">
        <v>1000</v>
      </c>
      <c r="C30" s="8">
        <f t="shared" si="5"/>
        <v>1000</v>
      </c>
      <c r="D30" s="7"/>
      <c r="E30" s="7"/>
      <c r="F30" s="7"/>
      <c r="G30" s="7">
        <v>1000</v>
      </c>
      <c r="H30" s="7"/>
      <c r="I30" s="7"/>
      <c r="J30" s="7"/>
      <c r="K30" s="7"/>
      <c r="L30" s="7"/>
      <c r="M30" s="7"/>
      <c r="N30" s="7"/>
      <c r="O30" s="7"/>
    </row>
    <row r="31" spans="1:15">
      <c r="A31" s="7" t="s">
        <v>29</v>
      </c>
      <c r="B31" s="8">
        <v>550.4</v>
      </c>
      <c r="C31" s="8">
        <f t="shared" si="5"/>
        <v>550.4</v>
      </c>
      <c r="D31" s="7"/>
      <c r="E31" s="7"/>
      <c r="F31" s="7"/>
      <c r="G31" s="7">
        <v>550.4</v>
      </c>
      <c r="H31" s="7"/>
      <c r="I31" s="7"/>
      <c r="J31" s="7"/>
      <c r="K31" s="7"/>
      <c r="L31" s="7"/>
      <c r="M31" s="7"/>
      <c r="N31" s="7"/>
      <c r="O31" s="7"/>
    </row>
    <row r="32" spans="1:15">
      <c r="A32" s="7" t="s">
        <v>30</v>
      </c>
      <c r="B32" s="8">
        <v>2698.4</v>
      </c>
      <c r="C32" s="8">
        <f t="shared" si="5"/>
        <v>2698.3933333333334</v>
      </c>
      <c r="D32" s="24">
        <f t="shared" ref="D32:O32" si="15">D33+D34</f>
        <v>0</v>
      </c>
      <c r="E32" s="24">
        <f t="shared" si="15"/>
        <v>0</v>
      </c>
      <c r="F32" s="24">
        <f t="shared" si="15"/>
        <v>718.5333333333333</v>
      </c>
      <c r="G32" s="24">
        <f t="shared" si="15"/>
        <v>542.79999999999995</v>
      </c>
      <c r="H32" s="24">
        <f t="shared" si="15"/>
        <v>0</v>
      </c>
      <c r="I32" s="24">
        <f t="shared" si="15"/>
        <v>0</v>
      </c>
      <c r="J32" s="24">
        <f t="shared" si="15"/>
        <v>718.53</v>
      </c>
      <c r="K32" s="24">
        <f t="shared" si="15"/>
        <v>0</v>
      </c>
      <c r="L32" s="24">
        <f t="shared" si="15"/>
        <v>718.53</v>
      </c>
      <c r="M32" s="24">
        <f t="shared" si="15"/>
        <v>0</v>
      </c>
      <c r="N32" s="24">
        <f t="shared" si="15"/>
        <v>0</v>
      </c>
      <c r="O32" s="24">
        <f t="shared" si="15"/>
        <v>0</v>
      </c>
    </row>
    <row r="33" spans="1:15">
      <c r="A33" s="7" t="s">
        <v>31</v>
      </c>
      <c r="B33" s="8">
        <v>2155.6</v>
      </c>
      <c r="C33" s="8">
        <f t="shared" si="5"/>
        <v>2155.5933333333332</v>
      </c>
      <c r="D33" s="7"/>
      <c r="E33" s="7"/>
      <c r="F33" s="25">
        <f>2155.6/3</f>
        <v>718.5333333333333</v>
      </c>
      <c r="G33" s="7"/>
      <c r="H33" s="7"/>
      <c r="I33" s="7"/>
      <c r="J33" s="7">
        <v>718.53</v>
      </c>
      <c r="K33" s="7"/>
      <c r="L33" s="7">
        <v>718.53</v>
      </c>
      <c r="M33" s="7"/>
      <c r="N33" s="7"/>
      <c r="O33" s="7"/>
    </row>
    <row r="34" spans="1:15">
      <c r="A34" s="7" t="s">
        <v>32</v>
      </c>
      <c r="B34" s="8">
        <v>542.79999999999995</v>
      </c>
      <c r="C34" s="8">
        <f t="shared" si="5"/>
        <v>542.79999999999995</v>
      </c>
      <c r="D34" s="7"/>
      <c r="E34" s="7"/>
      <c r="F34" s="7"/>
      <c r="G34" s="7">
        <v>542.79999999999995</v>
      </c>
      <c r="H34" s="7"/>
      <c r="I34" s="7"/>
      <c r="J34" s="7"/>
      <c r="K34" s="7"/>
      <c r="L34" s="7"/>
      <c r="M34" s="7"/>
      <c r="N34" s="7"/>
      <c r="O34" s="7"/>
    </row>
    <row r="35" spans="1:15">
      <c r="A35" s="7" t="s">
        <v>33</v>
      </c>
      <c r="B35" s="8">
        <v>1511</v>
      </c>
      <c r="C35" s="8">
        <f t="shared" si="5"/>
        <v>1511</v>
      </c>
      <c r="D35" s="24">
        <f t="shared" ref="D35:O35" si="16">D36+D37+D38+D39</f>
        <v>0</v>
      </c>
      <c r="E35" s="24">
        <f t="shared" si="16"/>
        <v>1306</v>
      </c>
      <c r="F35" s="24">
        <f t="shared" si="16"/>
        <v>0</v>
      </c>
      <c r="G35" s="24">
        <f t="shared" si="16"/>
        <v>0</v>
      </c>
      <c r="H35" s="24">
        <f t="shared" si="16"/>
        <v>0</v>
      </c>
      <c r="I35" s="24">
        <f t="shared" si="16"/>
        <v>205</v>
      </c>
      <c r="J35" s="24">
        <f t="shared" si="16"/>
        <v>0</v>
      </c>
      <c r="K35" s="24">
        <f t="shared" si="16"/>
        <v>0</v>
      </c>
      <c r="L35" s="24">
        <f t="shared" si="16"/>
        <v>0</v>
      </c>
      <c r="M35" s="24">
        <f t="shared" si="16"/>
        <v>0</v>
      </c>
      <c r="N35" s="24">
        <f t="shared" si="16"/>
        <v>0</v>
      </c>
      <c r="O35" s="24">
        <f t="shared" si="16"/>
        <v>0</v>
      </c>
    </row>
    <row r="36" spans="1:15">
      <c r="A36" s="7" t="s">
        <v>34</v>
      </c>
      <c r="B36" s="8">
        <v>205</v>
      </c>
      <c r="C36" s="8">
        <f t="shared" si="5"/>
        <v>205</v>
      </c>
      <c r="D36" s="7"/>
      <c r="E36" s="7"/>
      <c r="F36" s="7"/>
      <c r="G36" s="7"/>
      <c r="H36" s="7"/>
      <c r="I36" s="7">
        <v>205</v>
      </c>
      <c r="J36" s="7"/>
      <c r="K36" s="7"/>
      <c r="L36" s="7"/>
      <c r="M36" s="7"/>
      <c r="N36" s="7"/>
      <c r="O36" s="7"/>
    </row>
    <row r="37" spans="1:15">
      <c r="A37" s="7" t="s">
        <v>35</v>
      </c>
      <c r="B37" s="8">
        <v>1000</v>
      </c>
      <c r="C37" s="8">
        <f t="shared" si="5"/>
        <v>1000</v>
      </c>
      <c r="D37" s="7"/>
      <c r="E37" s="7">
        <v>1000</v>
      </c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>
      <c r="A38" s="7" t="s">
        <v>36</v>
      </c>
      <c r="B38" s="8">
        <v>218</v>
      </c>
      <c r="C38" s="8">
        <f t="shared" si="5"/>
        <v>218</v>
      </c>
      <c r="D38" s="7"/>
      <c r="E38" s="7">
        <v>218</v>
      </c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>
      <c r="A39" s="7" t="s">
        <v>37</v>
      </c>
      <c r="B39" s="8">
        <v>88</v>
      </c>
      <c r="C39" s="8">
        <f t="shared" si="5"/>
        <v>88</v>
      </c>
      <c r="D39" s="7"/>
      <c r="E39" s="7">
        <v>88</v>
      </c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>
      <c r="A40" s="7" t="s">
        <v>38</v>
      </c>
      <c r="B40" s="8">
        <v>179312</v>
      </c>
      <c r="C40" s="8">
        <f t="shared" si="5"/>
        <v>179311.97683333332</v>
      </c>
      <c r="D40" s="24">
        <f t="shared" ref="D40:O40" si="17">D35+D32+D29+D23+D21+D15+D11</f>
        <v>14273.475000000002</v>
      </c>
      <c r="E40" s="24">
        <f t="shared" si="17"/>
        <v>14438.477500000001</v>
      </c>
      <c r="F40" s="24">
        <f t="shared" si="17"/>
        <v>13300.010833333334</v>
      </c>
      <c r="G40" s="24">
        <f t="shared" si="17"/>
        <v>14537.6775</v>
      </c>
      <c r="H40" s="24">
        <f t="shared" si="17"/>
        <v>12444.477500000001</v>
      </c>
      <c r="I40" s="24">
        <f t="shared" si="17"/>
        <v>23839.768499999998</v>
      </c>
      <c r="J40" s="24">
        <f t="shared" si="17"/>
        <v>22602.802500000002</v>
      </c>
      <c r="K40" s="24">
        <f t="shared" si="17"/>
        <v>13213.175999999999</v>
      </c>
      <c r="L40" s="24">
        <f t="shared" si="17"/>
        <v>13737.478999999999</v>
      </c>
      <c r="M40" s="24">
        <f t="shared" si="17"/>
        <v>12444.477500000001</v>
      </c>
      <c r="N40" s="24">
        <f t="shared" si="17"/>
        <v>12240.1775</v>
      </c>
      <c r="O40" s="24">
        <f t="shared" si="17"/>
        <v>12239.977500000001</v>
      </c>
    </row>
    <row r="41" spans="1:15">
      <c r="A41" s="7" t="s">
        <v>39</v>
      </c>
      <c r="B41" s="8">
        <v>179312</v>
      </c>
      <c r="C41" s="8">
        <f t="shared" si="5"/>
        <v>179311.97683333332</v>
      </c>
      <c r="D41" s="24">
        <f t="shared" ref="D41:O41" si="18">D40</f>
        <v>14273.475000000002</v>
      </c>
      <c r="E41" s="24">
        <f t="shared" si="18"/>
        <v>14438.477500000001</v>
      </c>
      <c r="F41" s="24">
        <f t="shared" si="18"/>
        <v>13300.010833333334</v>
      </c>
      <c r="G41" s="24">
        <f t="shared" si="18"/>
        <v>14537.6775</v>
      </c>
      <c r="H41" s="24">
        <f t="shared" si="18"/>
        <v>12444.477500000001</v>
      </c>
      <c r="I41" s="24">
        <f t="shared" si="18"/>
        <v>23839.768499999998</v>
      </c>
      <c r="J41" s="24">
        <f t="shared" si="18"/>
        <v>22602.802500000002</v>
      </c>
      <c r="K41" s="24">
        <f t="shared" si="18"/>
        <v>13213.175999999999</v>
      </c>
      <c r="L41" s="24">
        <f t="shared" si="18"/>
        <v>13737.478999999999</v>
      </c>
      <c r="M41" s="24">
        <f t="shared" si="18"/>
        <v>12444.477500000001</v>
      </c>
      <c r="N41" s="24">
        <f t="shared" si="18"/>
        <v>12240.1775</v>
      </c>
      <c r="O41" s="24">
        <f t="shared" si="18"/>
        <v>12239.977500000001</v>
      </c>
    </row>
    <row r="42" spans="1:15">
      <c r="A42" s="7" t="s">
        <v>40</v>
      </c>
      <c r="B42" s="8">
        <v>179312</v>
      </c>
      <c r="C42" s="8">
        <f t="shared" si="5"/>
        <v>179311.97683333332</v>
      </c>
      <c r="D42" s="24">
        <f t="shared" ref="D42:O42" si="19">D40</f>
        <v>14273.475000000002</v>
      </c>
      <c r="E42" s="24">
        <f t="shared" si="19"/>
        <v>14438.477500000001</v>
      </c>
      <c r="F42" s="24">
        <f t="shared" si="19"/>
        <v>13300.010833333334</v>
      </c>
      <c r="G42" s="24">
        <f t="shared" si="19"/>
        <v>14537.6775</v>
      </c>
      <c r="H42" s="24">
        <f t="shared" si="19"/>
        <v>12444.477500000001</v>
      </c>
      <c r="I42" s="24">
        <f t="shared" si="19"/>
        <v>23839.768499999998</v>
      </c>
      <c r="J42" s="24">
        <f t="shared" si="19"/>
        <v>22602.802500000002</v>
      </c>
      <c r="K42" s="24">
        <f t="shared" si="19"/>
        <v>13213.175999999999</v>
      </c>
      <c r="L42" s="24">
        <f t="shared" si="19"/>
        <v>13737.478999999999</v>
      </c>
      <c r="M42" s="24">
        <f t="shared" si="19"/>
        <v>12444.477500000001</v>
      </c>
      <c r="N42" s="24">
        <f t="shared" si="19"/>
        <v>12240.1775</v>
      </c>
      <c r="O42" s="24">
        <f t="shared" si="19"/>
        <v>12239.977500000001</v>
      </c>
    </row>
    <row r="43" spans="1:15">
      <c r="A43" s="7" t="s">
        <v>41</v>
      </c>
      <c r="B43" s="8">
        <v>211.7</v>
      </c>
      <c r="C43" s="8">
        <f t="shared" si="5"/>
        <v>211.7</v>
      </c>
      <c r="D43" s="8">
        <f t="shared" ref="D43:O47" si="20">D44</f>
        <v>0</v>
      </c>
      <c r="E43" s="8">
        <f t="shared" si="20"/>
        <v>0</v>
      </c>
      <c r="F43" s="8">
        <f t="shared" si="20"/>
        <v>0</v>
      </c>
      <c r="G43" s="8">
        <f t="shared" si="20"/>
        <v>0</v>
      </c>
      <c r="H43" s="8">
        <f t="shared" si="20"/>
        <v>0</v>
      </c>
      <c r="I43" s="8">
        <f t="shared" si="20"/>
        <v>211.7</v>
      </c>
      <c r="J43" s="8">
        <f t="shared" si="20"/>
        <v>0</v>
      </c>
      <c r="K43" s="8">
        <f t="shared" si="20"/>
        <v>0</v>
      </c>
      <c r="L43" s="8">
        <f t="shared" si="20"/>
        <v>0</v>
      </c>
      <c r="M43" s="8">
        <f t="shared" si="20"/>
        <v>0</v>
      </c>
      <c r="N43" s="8">
        <f t="shared" si="20"/>
        <v>0</v>
      </c>
      <c r="O43" s="8">
        <f t="shared" si="20"/>
        <v>0</v>
      </c>
    </row>
    <row r="44" spans="1:15">
      <c r="A44" s="7" t="s">
        <v>6</v>
      </c>
      <c r="B44" s="8">
        <v>211.7</v>
      </c>
      <c r="C44" s="8">
        <f t="shared" si="5"/>
        <v>211.7</v>
      </c>
      <c r="D44" s="8">
        <f t="shared" si="20"/>
        <v>0</v>
      </c>
      <c r="E44" s="8">
        <f t="shared" si="20"/>
        <v>0</v>
      </c>
      <c r="F44" s="8">
        <f t="shared" si="20"/>
        <v>0</v>
      </c>
      <c r="G44" s="8">
        <f t="shared" si="20"/>
        <v>0</v>
      </c>
      <c r="H44" s="8">
        <f t="shared" si="20"/>
        <v>0</v>
      </c>
      <c r="I44" s="8">
        <f t="shared" si="20"/>
        <v>211.7</v>
      </c>
      <c r="J44" s="8">
        <f t="shared" si="20"/>
        <v>0</v>
      </c>
      <c r="K44" s="8">
        <f t="shared" si="20"/>
        <v>0</v>
      </c>
      <c r="L44" s="8">
        <f t="shared" si="20"/>
        <v>0</v>
      </c>
      <c r="M44" s="8">
        <f t="shared" si="20"/>
        <v>0</v>
      </c>
      <c r="N44" s="8">
        <f t="shared" si="20"/>
        <v>0</v>
      </c>
      <c r="O44" s="8">
        <f t="shared" si="20"/>
        <v>0</v>
      </c>
    </row>
    <row r="45" spans="1:15">
      <c r="A45" s="7" t="s">
        <v>7</v>
      </c>
      <c r="B45" s="8">
        <v>211.7</v>
      </c>
      <c r="C45" s="8">
        <f t="shared" si="5"/>
        <v>211.7</v>
      </c>
      <c r="D45" s="8">
        <f t="shared" si="20"/>
        <v>0</v>
      </c>
      <c r="E45" s="8">
        <f t="shared" si="20"/>
        <v>0</v>
      </c>
      <c r="F45" s="8">
        <f t="shared" si="20"/>
        <v>0</v>
      </c>
      <c r="G45" s="8">
        <f t="shared" si="20"/>
        <v>0</v>
      </c>
      <c r="H45" s="8">
        <f t="shared" si="20"/>
        <v>0</v>
      </c>
      <c r="I45" s="8">
        <f t="shared" si="20"/>
        <v>211.7</v>
      </c>
      <c r="J45" s="8">
        <f t="shared" si="20"/>
        <v>0</v>
      </c>
      <c r="K45" s="8">
        <f t="shared" si="20"/>
        <v>0</v>
      </c>
      <c r="L45" s="8">
        <f t="shared" si="20"/>
        <v>0</v>
      </c>
      <c r="M45" s="8">
        <f t="shared" si="20"/>
        <v>0</v>
      </c>
      <c r="N45" s="8">
        <f t="shared" si="20"/>
        <v>0</v>
      </c>
      <c r="O45" s="8">
        <f t="shared" si="20"/>
        <v>0</v>
      </c>
    </row>
    <row r="46" spans="1:15">
      <c r="A46" s="7" t="s">
        <v>8</v>
      </c>
      <c r="B46" s="8">
        <v>211.7</v>
      </c>
      <c r="C46" s="8">
        <f t="shared" si="5"/>
        <v>211.7</v>
      </c>
      <c r="D46" s="8">
        <f t="shared" si="20"/>
        <v>0</v>
      </c>
      <c r="E46" s="8">
        <f t="shared" si="20"/>
        <v>0</v>
      </c>
      <c r="F46" s="8">
        <f t="shared" si="20"/>
        <v>0</v>
      </c>
      <c r="G46" s="8">
        <f t="shared" si="20"/>
        <v>0</v>
      </c>
      <c r="H46" s="8">
        <f t="shared" si="20"/>
        <v>0</v>
      </c>
      <c r="I46" s="8">
        <f t="shared" si="20"/>
        <v>211.7</v>
      </c>
      <c r="J46" s="8">
        <f t="shared" si="20"/>
        <v>0</v>
      </c>
      <c r="K46" s="8">
        <f t="shared" si="20"/>
        <v>0</v>
      </c>
      <c r="L46" s="8">
        <f t="shared" si="20"/>
        <v>0</v>
      </c>
      <c r="M46" s="8">
        <f t="shared" si="20"/>
        <v>0</v>
      </c>
      <c r="N46" s="8">
        <f t="shared" si="20"/>
        <v>0</v>
      </c>
      <c r="O46" s="8">
        <f t="shared" si="20"/>
        <v>0</v>
      </c>
    </row>
    <row r="47" spans="1:15">
      <c r="A47" s="7" t="s">
        <v>33</v>
      </c>
      <c r="B47" s="8">
        <v>211.7</v>
      </c>
      <c r="C47" s="8">
        <f t="shared" si="5"/>
        <v>211.7</v>
      </c>
      <c r="D47" s="24">
        <f t="shared" si="20"/>
        <v>0</v>
      </c>
      <c r="E47" s="24">
        <f t="shared" si="20"/>
        <v>0</v>
      </c>
      <c r="F47" s="24">
        <f t="shared" si="20"/>
        <v>0</v>
      </c>
      <c r="G47" s="24">
        <f t="shared" si="20"/>
        <v>0</v>
      </c>
      <c r="H47" s="24">
        <f t="shared" si="20"/>
        <v>0</v>
      </c>
      <c r="I47" s="24">
        <f t="shared" si="20"/>
        <v>211.7</v>
      </c>
      <c r="J47" s="24">
        <f t="shared" si="20"/>
        <v>0</v>
      </c>
      <c r="K47" s="24">
        <f t="shared" si="20"/>
        <v>0</v>
      </c>
      <c r="L47" s="24">
        <f t="shared" si="20"/>
        <v>0</v>
      </c>
      <c r="M47" s="24">
        <f t="shared" si="20"/>
        <v>0</v>
      </c>
      <c r="N47" s="24">
        <f t="shared" si="20"/>
        <v>0</v>
      </c>
      <c r="O47" s="24">
        <f t="shared" si="20"/>
        <v>0</v>
      </c>
    </row>
    <row r="48" spans="1:15">
      <c r="A48" s="7" t="s">
        <v>42</v>
      </c>
      <c r="B48" s="8">
        <v>211.7</v>
      </c>
      <c r="C48" s="8">
        <f t="shared" si="5"/>
        <v>211.7</v>
      </c>
      <c r="D48" s="7"/>
      <c r="E48" s="7"/>
      <c r="F48" s="7"/>
      <c r="G48" s="7"/>
      <c r="H48" s="7"/>
      <c r="I48" s="7">
        <v>211.7</v>
      </c>
      <c r="J48" s="7"/>
      <c r="K48" s="7"/>
      <c r="L48" s="7"/>
      <c r="M48" s="7"/>
      <c r="N48" s="7"/>
      <c r="O48" s="7"/>
    </row>
    <row r="49" spans="1:15">
      <c r="A49" s="7" t="s">
        <v>38</v>
      </c>
      <c r="B49" s="8">
        <v>211.7</v>
      </c>
      <c r="C49" s="8">
        <f t="shared" si="5"/>
        <v>211.7</v>
      </c>
      <c r="D49" s="8">
        <f t="shared" ref="D49:O49" si="21">D47</f>
        <v>0</v>
      </c>
      <c r="E49" s="8">
        <f t="shared" si="21"/>
        <v>0</v>
      </c>
      <c r="F49" s="8">
        <f t="shared" si="21"/>
        <v>0</v>
      </c>
      <c r="G49" s="8">
        <f t="shared" si="21"/>
        <v>0</v>
      </c>
      <c r="H49" s="8">
        <f t="shared" si="21"/>
        <v>0</v>
      </c>
      <c r="I49" s="8">
        <f t="shared" si="21"/>
        <v>211.7</v>
      </c>
      <c r="J49" s="8">
        <f t="shared" si="21"/>
        <v>0</v>
      </c>
      <c r="K49" s="8">
        <f t="shared" si="21"/>
        <v>0</v>
      </c>
      <c r="L49" s="8">
        <f t="shared" si="21"/>
        <v>0</v>
      </c>
      <c r="M49" s="8">
        <f t="shared" si="21"/>
        <v>0</v>
      </c>
      <c r="N49" s="8">
        <f t="shared" si="21"/>
        <v>0</v>
      </c>
      <c r="O49" s="8">
        <f t="shared" si="21"/>
        <v>0</v>
      </c>
    </row>
    <row r="50" spans="1:15">
      <c r="A50" s="7" t="s">
        <v>39</v>
      </c>
      <c r="B50" s="8">
        <v>211.7</v>
      </c>
      <c r="C50" s="8">
        <f t="shared" si="5"/>
        <v>211.7</v>
      </c>
      <c r="D50" s="8">
        <f t="shared" ref="D50:O51" si="22">D49</f>
        <v>0</v>
      </c>
      <c r="E50" s="8">
        <f t="shared" si="22"/>
        <v>0</v>
      </c>
      <c r="F50" s="8">
        <f t="shared" si="22"/>
        <v>0</v>
      </c>
      <c r="G50" s="8">
        <f t="shared" si="22"/>
        <v>0</v>
      </c>
      <c r="H50" s="8">
        <f t="shared" si="22"/>
        <v>0</v>
      </c>
      <c r="I50" s="8">
        <f t="shared" si="22"/>
        <v>211.7</v>
      </c>
      <c r="J50" s="8">
        <f t="shared" si="22"/>
        <v>0</v>
      </c>
      <c r="K50" s="8">
        <f t="shared" si="22"/>
        <v>0</v>
      </c>
      <c r="L50" s="8">
        <f t="shared" si="22"/>
        <v>0</v>
      </c>
      <c r="M50" s="8">
        <f t="shared" si="22"/>
        <v>0</v>
      </c>
      <c r="N50" s="8">
        <f t="shared" si="22"/>
        <v>0</v>
      </c>
      <c r="O50" s="8">
        <f t="shared" si="22"/>
        <v>0</v>
      </c>
    </row>
    <row r="51" spans="1:15">
      <c r="A51" s="7" t="s">
        <v>40</v>
      </c>
      <c r="B51" s="8">
        <v>211.7</v>
      </c>
      <c r="C51" s="8">
        <f t="shared" si="5"/>
        <v>211.7</v>
      </c>
      <c r="D51" s="8">
        <f t="shared" si="22"/>
        <v>0</v>
      </c>
      <c r="E51" s="8">
        <f t="shared" si="22"/>
        <v>0</v>
      </c>
      <c r="F51" s="8">
        <f t="shared" si="22"/>
        <v>0</v>
      </c>
      <c r="G51" s="8">
        <f t="shared" si="22"/>
        <v>0</v>
      </c>
      <c r="H51" s="8">
        <f t="shared" si="22"/>
        <v>0</v>
      </c>
      <c r="I51" s="8">
        <f t="shared" si="22"/>
        <v>211.7</v>
      </c>
      <c r="J51" s="8">
        <f t="shared" si="22"/>
        <v>0</v>
      </c>
      <c r="K51" s="8">
        <f t="shared" si="22"/>
        <v>0</v>
      </c>
      <c r="L51" s="8">
        <f t="shared" si="22"/>
        <v>0</v>
      </c>
      <c r="M51" s="8">
        <f t="shared" si="22"/>
        <v>0</v>
      </c>
      <c r="N51" s="8">
        <f t="shared" si="22"/>
        <v>0</v>
      </c>
      <c r="O51" s="8">
        <f t="shared" si="22"/>
        <v>0</v>
      </c>
    </row>
    <row r="52" spans="1:15">
      <c r="A52" s="7" t="s">
        <v>43</v>
      </c>
      <c r="B52" s="8">
        <v>11982.9</v>
      </c>
      <c r="C52" s="8">
        <f t="shared" si="5"/>
        <v>11982.9</v>
      </c>
      <c r="D52" s="22">
        <f t="shared" ref="D52:O52" si="23">D56</f>
        <v>0</v>
      </c>
      <c r="E52" s="22">
        <f t="shared" si="23"/>
        <v>0</v>
      </c>
      <c r="F52" s="22">
        <f t="shared" si="23"/>
        <v>0</v>
      </c>
      <c r="G52" s="22">
        <f t="shared" si="23"/>
        <v>0</v>
      </c>
      <c r="H52" s="22">
        <f t="shared" si="23"/>
        <v>410</v>
      </c>
      <c r="I52" s="22">
        <f t="shared" si="23"/>
        <v>0</v>
      </c>
      <c r="J52" s="22">
        <f t="shared" si="23"/>
        <v>11572.9</v>
      </c>
      <c r="K52" s="22">
        <f t="shared" si="23"/>
        <v>0</v>
      </c>
      <c r="L52" s="22">
        <f t="shared" si="23"/>
        <v>0</v>
      </c>
      <c r="M52" s="22">
        <f t="shared" si="23"/>
        <v>0</v>
      </c>
      <c r="N52" s="22">
        <f t="shared" si="23"/>
        <v>0</v>
      </c>
      <c r="O52" s="22">
        <f t="shared" si="23"/>
        <v>0</v>
      </c>
    </row>
    <row r="53" spans="1:15">
      <c r="A53" s="27" t="s">
        <v>6</v>
      </c>
      <c r="B53" s="8">
        <v>11982.9</v>
      </c>
      <c r="C53" s="8">
        <f t="shared" si="5"/>
        <v>11982.9</v>
      </c>
      <c r="D53" s="7">
        <f t="shared" ref="D53:O55" si="24">D54</f>
        <v>0</v>
      </c>
      <c r="E53" s="7">
        <f t="shared" si="24"/>
        <v>0</v>
      </c>
      <c r="F53" s="7">
        <f t="shared" si="24"/>
        <v>0</v>
      </c>
      <c r="G53" s="7">
        <f t="shared" si="24"/>
        <v>0</v>
      </c>
      <c r="H53" s="7">
        <f t="shared" si="24"/>
        <v>410</v>
      </c>
      <c r="I53" s="7">
        <f t="shared" si="24"/>
        <v>0</v>
      </c>
      <c r="J53" s="7">
        <f t="shared" si="24"/>
        <v>11572.9</v>
      </c>
      <c r="K53" s="7">
        <f t="shared" si="24"/>
        <v>0</v>
      </c>
      <c r="L53" s="7">
        <f t="shared" si="24"/>
        <v>0</v>
      </c>
      <c r="M53" s="7">
        <f t="shared" si="24"/>
        <v>0</v>
      </c>
      <c r="N53" s="7">
        <f t="shared" si="24"/>
        <v>0</v>
      </c>
      <c r="O53" s="7">
        <f t="shared" si="24"/>
        <v>0</v>
      </c>
    </row>
    <row r="54" spans="1:15">
      <c r="A54" s="27" t="s">
        <v>7</v>
      </c>
      <c r="B54" s="8">
        <v>11982.9</v>
      </c>
      <c r="C54" s="8">
        <f t="shared" si="5"/>
        <v>11982.9</v>
      </c>
      <c r="D54" s="7">
        <f t="shared" si="24"/>
        <v>0</v>
      </c>
      <c r="E54" s="7">
        <f t="shared" si="24"/>
        <v>0</v>
      </c>
      <c r="F54" s="7">
        <f t="shared" si="24"/>
        <v>0</v>
      </c>
      <c r="G54" s="7">
        <f t="shared" si="24"/>
        <v>0</v>
      </c>
      <c r="H54" s="7">
        <f t="shared" si="24"/>
        <v>410</v>
      </c>
      <c r="I54" s="7">
        <f t="shared" si="24"/>
        <v>0</v>
      </c>
      <c r="J54" s="7">
        <f t="shared" si="24"/>
        <v>11572.9</v>
      </c>
      <c r="K54" s="7">
        <f t="shared" si="24"/>
        <v>0</v>
      </c>
      <c r="L54" s="7">
        <f t="shared" si="24"/>
        <v>0</v>
      </c>
      <c r="M54" s="7">
        <f t="shared" si="24"/>
        <v>0</v>
      </c>
      <c r="N54" s="7">
        <f t="shared" si="24"/>
        <v>0</v>
      </c>
      <c r="O54" s="7">
        <f t="shared" si="24"/>
        <v>0</v>
      </c>
    </row>
    <row r="55" spans="1:15">
      <c r="A55" s="27" t="s">
        <v>44</v>
      </c>
      <c r="B55" s="8">
        <v>11982.9</v>
      </c>
      <c r="C55" s="8">
        <f t="shared" si="5"/>
        <v>11982.9</v>
      </c>
      <c r="D55" s="7">
        <f t="shared" si="24"/>
        <v>0</v>
      </c>
      <c r="E55" s="7">
        <f t="shared" si="24"/>
        <v>0</v>
      </c>
      <c r="F55" s="7">
        <f t="shared" si="24"/>
        <v>0</v>
      </c>
      <c r="G55" s="7">
        <f t="shared" si="24"/>
        <v>0</v>
      </c>
      <c r="H55" s="7">
        <f t="shared" si="24"/>
        <v>410</v>
      </c>
      <c r="I55" s="7">
        <f t="shared" si="24"/>
        <v>0</v>
      </c>
      <c r="J55" s="7">
        <f t="shared" si="24"/>
        <v>11572.9</v>
      </c>
      <c r="K55" s="7">
        <f t="shared" si="24"/>
        <v>0</v>
      </c>
      <c r="L55" s="7">
        <f t="shared" si="24"/>
        <v>0</v>
      </c>
      <c r="M55" s="7">
        <f t="shared" si="24"/>
        <v>0</v>
      </c>
      <c r="N55" s="7">
        <f t="shared" si="24"/>
        <v>0</v>
      </c>
      <c r="O55" s="7">
        <f t="shared" si="24"/>
        <v>0</v>
      </c>
    </row>
    <row r="56" spans="1:15">
      <c r="A56" s="27" t="s">
        <v>45</v>
      </c>
      <c r="B56" s="8">
        <v>11982.9</v>
      </c>
      <c r="C56" s="8">
        <f t="shared" si="5"/>
        <v>11982.9</v>
      </c>
      <c r="D56" s="22">
        <f t="shared" ref="D56:O56" si="25">D57+D58</f>
        <v>0</v>
      </c>
      <c r="E56" s="22">
        <f t="shared" si="25"/>
        <v>0</v>
      </c>
      <c r="F56" s="22">
        <f t="shared" si="25"/>
        <v>0</v>
      </c>
      <c r="G56" s="22">
        <f t="shared" si="25"/>
        <v>0</v>
      </c>
      <c r="H56" s="22">
        <f t="shared" si="25"/>
        <v>410</v>
      </c>
      <c r="I56" s="22">
        <f t="shared" si="25"/>
        <v>0</v>
      </c>
      <c r="J56" s="22">
        <f t="shared" si="25"/>
        <v>11572.9</v>
      </c>
      <c r="K56" s="22">
        <f t="shared" si="25"/>
        <v>0</v>
      </c>
      <c r="L56" s="22">
        <f t="shared" si="25"/>
        <v>0</v>
      </c>
      <c r="M56" s="22">
        <f t="shared" si="25"/>
        <v>0</v>
      </c>
      <c r="N56" s="22">
        <f t="shared" si="25"/>
        <v>0</v>
      </c>
      <c r="O56" s="22">
        <f t="shared" si="25"/>
        <v>0</v>
      </c>
    </row>
    <row r="57" spans="1:15">
      <c r="A57" s="27" t="s">
        <v>46</v>
      </c>
      <c r="B57" s="8">
        <v>11572.9</v>
      </c>
      <c r="C57" s="8">
        <f t="shared" si="5"/>
        <v>11572.9</v>
      </c>
      <c r="D57" s="7"/>
      <c r="E57" s="7"/>
      <c r="F57" s="7"/>
      <c r="G57" s="7"/>
      <c r="H57" s="7"/>
      <c r="I57" s="7"/>
      <c r="J57" s="7">
        <v>11572.9</v>
      </c>
      <c r="K57" s="7"/>
      <c r="L57" s="7"/>
      <c r="M57" s="7"/>
      <c r="N57" s="7"/>
      <c r="O57" s="7"/>
    </row>
    <row r="58" spans="1:15">
      <c r="A58" s="27" t="s">
        <v>47</v>
      </c>
      <c r="B58" s="8">
        <v>410</v>
      </c>
      <c r="C58" s="8">
        <f t="shared" si="5"/>
        <v>410</v>
      </c>
      <c r="D58" s="7"/>
      <c r="E58" s="7"/>
      <c r="F58" s="7"/>
      <c r="G58" s="7"/>
      <c r="H58" s="7">
        <v>410</v>
      </c>
      <c r="I58" s="7"/>
      <c r="J58" s="7"/>
      <c r="K58" s="7"/>
      <c r="L58" s="7"/>
      <c r="M58" s="7"/>
      <c r="N58" s="7"/>
      <c r="O58" s="7"/>
    </row>
    <row r="59" spans="1:15">
      <c r="A59" s="27" t="s">
        <v>38</v>
      </c>
      <c r="B59" s="8">
        <v>11982.9</v>
      </c>
      <c r="C59" s="8">
        <f t="shared" si="5"/>
        <v>11982.9</v>
      </c>
      <c r="D59" s="9">
        <f t="shared" ref="D59:O59" si="26">D57+D58</f>
        <v>0</v>
      </c>
      <c r="E59" s="9">
        <f t="shared" si="26"/>
        <v>0</v>
      </c>
      <c r="F59" s="9">
        <f t="shared" si="26"/>
        <v>0</v>
      </c>
      <c r="G59" s="9">
        <f t="shared" si="26"/>
        <v>0</v>
      </c>
      <c r="H59" s="9">
        <f t="shared" si="26"/>
        <v>410</v>
      </c>
      <c r="I59" s="9">
        <f t="shared" si="26"/>
        <v>0</v>
      </c>
      <c r="J59" s="9">
        <f t="shared" si="26"/>
        <v>11572.9</v>
      </c>
      <c r="K59" s="9">
        <f t="shared" si="26"/>
        <v>0</v>
      </c>
      <c r="L59" s="9">
        <f t="shared" si="26"/>
        <v>0</v>
      </c>
      <c r="M59" s="9">
        <f t="shared" si="26"/>
        <v>0</v>
      </c>
      <c r="N59" s="9">
        <f t="shared" si="26"/>
        <v>0</v>
      </c>
      <c r="O59" s="9">
        <f t="shared" si="26"/>
        <v>0</v>
      </c>
    </row>
    <row r="60" spans="1:15">
      <c r="A60" s="27" t="s">
        <v>39</v>
      </c>
      <c r="B60" s="8">
        <v>11982.9</v>
      </c>
      <c r="C60" s="8">
        <f t="shared" si="5"/>
        <v>11982.9</v>
      </c>
      <c r="D60" s="7">
        <f t="shared" ref="D60:O61" si="27">D59</f>
        <v>0</v>
      </c>
      <c r="E60" s="7">
        <f t="shared" si="27"/>
        <v>0</v>
      </c>
      <c r="F60" s="7">
        <f t="shared" si="27"/>
        <v>0</v>
      </c>
      <c r="G60" s="7">
        <f t="shared" si="27"/>
        <v>0</v>
      </c>
      <c r="H60" s="7">
        <f t="shared" si="27"/>
        <v>410</v>
      </c>
      <c r="I60" s="7">
        <f t="shared" si="27"/>
        <v>0</v>
      </c>
      <c r="J60" s="7">
        <f t="shared" si="27"/>
        <v>11572.9</v>
      </c>
      <c r="K60" s="7">
        <f t="shared" si="27"/>
        <v>0</v>
      </c>
      <c r="L60" s="7">
        <f t="shared" si="27"/>
        <v>0</v>
      </c>
      <c r="M60" s="7">
        <f t="shared" si="27"/>
        <v>0</v>
      </c>
      <c r="N60" s="7">
        <f t="shared" si="27"/>
        <v>0</v>
      </c>
      <c r="O60" s="7">
        <f t="shared" si="27"/>
        <v>0</v>
      </c>
    </row>
    <row r="61" spans="1:15">
      <c r="A61" s="27" t="s">
        <v>40</v>
      </c>
      <c r="B61" s="8">
        <v>11982.9</v>
      </c>
      <c r="C61" s="8">
        <f t="shared" si="5"/>
        <v>11982.9</v>
      </c>
      <c r="D61" s="7">
        <f t="shared" si="27"/>
        <v>0</v>
      </c>
      <c r="E61" s="7">
        <f t="shared" si="27"/>
        <v>0</v>
      </c>
      <c r="F61" s="7">
        <f t="shared" si="27"/>
        <v>0</v>
      </c>
      <c r="G61" s="7">
        <f t="shared" si="27"/>
        <v>0</v>
      </c>
      <c r="H61" s="7">
        <f t="shared" si="27"/>
        <v>410</v>
      </c>
      <c r="I61" s="7">
        <f t="shared" si="27"/>
        <v>0</v>
      </c>
      <c r="J61" s="7">
        <f t="shared" si="27"/>
        <v>11572.9</v>
      </c>
      <c r="K61" s="7">
        <f t="shared" si="27"/>
        <v>0</v>
      </c>
      <c r="L61" s="7">
        <f t="shared" si="27"/>
        <v>0</v>
      </c>
      <c r="M61" s="7">
        <f t="shared" si="27"/>
        <v>0</v>
      </c>
      <c r="N61" s="7">
        <f t="shared" si="27"/>
        <v>0</v>
      </c>
      <c r="O61" s="7">
        <f t="shared" si="27"/>
        <v>0</v>
      </c>
    </row>
    <row r="62" spans="1:15">
      <c r="A62" s="27" t="s">
        <v>48</v>
      </c>
      <c r="B62" s="8">
        <v>1</v>
      </c>
      <c r="C62" s="8">
        <f t="shared" si="5"/>
        <v>1</v>
      </c>
      <c r="D62" s="8"/>
      <c r="E62" s="8"/>
      <c r="F62" s="8"/>
      <c r="G62" s="8"/>
      <c r="H62" s="8"/>
      <c r="I62" s="8"/>
      <c r="J62" s="8">
        <v>1</v>
      </c>
      <c r="K62" s="8"/>
      <c r="L62" s="8"/>
      <c r="M62" s="8"/>
      <c r="N62" s="8"/>
      <c r="O62" s="8"/>
    </row>
    <row r="63" spans="1:15">
      <c r="A63" s="27" t="s">
        <v>49</v>
      </c>
      <c r="B63" s="8">
        <v>1</v>
      </c>
      <c r="C63" s="8">
        <f t="shared" si="5"/>
        <v>1</v>
      </c>
      <c r="D63" s="8"/>
      <c r="E63" s="8"/>
      <c r="F63" s="8"/>
      <c r="G63" s="8"/>
      <c r="H63" s="8"/>
      <c r="I63" s="8"/>
      <c r="J63" s="8">
        <v>1</v>
      </c>
      <c r="K63" s="8"/>
      <c r="L63" s="8"/>
      <c r="M63" s="8"/>
      <c r="N63" s="8"/>
      <c r="O63" s="8"/>
    </row>
    <row r="64" spans="1:15">
      <c r="A64" s="27" t="s">
        <v>50</v>
      </c>
      <c r="B64" s="8">
        <v>1</v>
      </c>
      <c r="C64" s="8">
        <f t="shared" si="5"/>
        <v>1</v>
      </c>
      <c r="D64" s="8"/>
      <c r="E64" s="8"/>
      <c r="F64" s="8"/>
      <c r="G64" s="8"/>
      <c r="H64" s="8"/>
      <c r="I64" s="8"/>
      <c r="J64" s="8">
        <v>1</v>
      </c>
      <c r="K64" s="8"/>
      <c r="L64" s="8"/>
      <c r="M64" s="8"/>
      <c r="N64" s="8"/>
      <c r="O64" s="8"/>
    </row>
    <row r="65" spans="1:15">
      <c r="A65" s="27" t="s">
        <v>51</v>
      </c>
      <c r="B65" s="8">
        <v>103254</v>
      </c>
      <c r="C65" s="8">
        <f t="shared" si="5"/>
        <v>103254.00683333332</v>
      </c>
      <c r="D65" s="24">
        <f t="shared" ref="D65:O65" si="28">D68</f>
        <v>8653.1333333333332</v>
      </c>
      <c r="E65" s="24">
        <f t="shared" si="28"/>
        <v>8035.6205</v>
      </c>
      <c r="F65" s="24">
        <f t="shared" si="28"/>
        <v>8035.6205</v>
      </c>
      <c r="G65" s="24">
        <f t="shared" si="28"/>
        <v>8035.6205</v>
      </c>
      <c r="H65" s="24">
        <f t="shared" si="28"/>
        <v>8035.6205</v>
      </c>
      <c r="I65" s="24">
        <f t="shared" si="28"/>
        <v>14907.835499999999</v>
      </c>
      <c r="J65" s="24">
        <f t="shared" si="28"/>
        <v>8035.6205</v>
      </c>
      <c r="K65" s="24">
        <f t="shared" si="28"/>
        <v>8035.6205</v>
      </c>
      <c r="L65" s="24">
        <f t="shared" si="28"/>
        <v>8087.8305</v>
      </c>
      <c r="M65" s="24">
        <f t="shared" si="28"/>
        <v>7797.2704999999996</v>
      </c>
      <c r="N65" s="24">
        <f t="shared" si="28"/>
        <v>7797.2704999999996</v>
      </c>
      <c r="O65" s="24">
        <f t="shared" si="28"/>
        <v>7796.9435000000012</v>
      </c>
    </row>
    <row r="66" spans="1:15">
      <c r="A66" s="27" t="s">
        <v>6</v>
      </c>
      <c r="B66" s="8">
        <v>103254</v>
      </c>
      <c r="C66" s="8">
        <f t="shared" si="5"/>
        <v>103254.00683333332</v>
      </c>
      <c r="D66" s="8">
        <f t="shared" ref="D66:O67" si="29">D67</f>
        <v>8653.1333333333332</v>
      </c>
      <c r="E66" s="8">
        <f t="shared" si="29"/>
        <v>8035.6205</v>
      </c>
      <c r="F66" s="8">
        <f t="shared" si="29"/>
        <v>8035.6205</v>
      </c>
      <c r="G66" s="8">
        <f t="shared" si="29"/>
        <v>8035.6205</v>
      </c>
      <c r="H66" s="8">
        <f t="shared" si="29"/>
        <v>8035.6205</v>
      </c>
      <c r="I66" s="8">
        <f t="shared" si="29"/>
        <v>14907.835499999999</v>
      </c>
      <c r="J66" s="8">
        <f t="shared" si="29"/>
        <v>8035.6205</v>
      </c>
      <c r="K66" s="8">
        <f t="shared" si="29"/>
        <v>8035.6205</v>
      </c>
      <c r="L66" s="8">
        <f t="shared" si="29"/>
        <v>8087.8305</v>
      </c>
      <c r="M66" s="8">
        <f t="shared" si="29"/>
        <v>7797.2704999999996</v>
      </c>
      <c r="N66" s="8">
        <f t="shared" si="29"/>
        <v>7797.2704999999996</v>
      </c>
      <c r="O66" s="8">
        <f t="shared" si="29"/>
        <v>7796.9435000000012</v>
      </c>
    </row>
    <row r="67" spans="1:15">
      <c r="A67" s="27" t="s">
        <v>7</v>
      </c>
      <c r="B67" s="8">
        <v>103254</v>
      </c>
      <c r="C67" s="8">
        <f t="shared" si="5"/>
        <v>103254.00683333332</v>
      </c>
      <c r="D67" s="8">
        <f t="shared" si="29"/>
        <v>8653.1333333333332</v>
      </c>
      <c r="E67" s="8">
        <f t="shared" si="29"/>
        <v>8035.6205</v>
      </c>
      <c r="F67" s="8">
        <f t="shared" si="29"/>
        <v>8035.6205</v>
      </c>
      <c r="G67" s="8">
        <f t="shared" si="29"/>
        <v>8035.6205</v>
      </c>
      <c r="H67" s="8">
        <f t="shared" si="29"/>
        <v>8035.6205</v>
      </c>
      <c r="I67" s="8">
        <f t="shared" si="29"/>
        <v>14907.835499999999</v>
      </c>
      <c r="J67" s="8">
        <f t="shared" si="29"/>
        <v>8035.6205</v>
      </c>
      <c r="K67" s="8">
        <f t="shared" si="29"/>
        <v>8035.6205</v>
      </c>
      <c r="L67" s="8">
        <f t="shared" si="29"/>
        <v>8087.8305</v>
      </c>
      <c r="M67" s="8">
        <f t="shared" si="29"/>
        <v>7797.2704999999996</v>
      </c>
      <c r="N67" s="8">
        <f t="shared" si="29"/>
        <v>7797.2704999999996</v>
      </c>
      <c r="O67" s="8">
        <f t="shared" si="29"/>
        <v>7796.9435000000012</v>
      </c>
    </row>
    <row r="68" spans="1:15">
      <c r="A68" s="27" t="s">
        <v>8</v>
      </c>
      <c r="B68" s="8">
        <v>103254</v>
      </c>
      <c r="C68" s="8">
        <f t="shared" si="5"/>
        <v>103254.00683333332</v>
      </c>
      <c r="D68" s="24">
        <f t="shared" ref="D68:O68" si="30">D69+D74+D80</f>
        <v>8653.1333333333332</v>
      </c>
      <c r="E68" s="24">
        <f t="shared" si="30"/>
        <v>8035.6205</v>
      </c>
      <c r="F68" s="24">
        <f t="shared" si="30"/>
        <v>8035.6205</v>
      </c>
      <c r="G68" s="24">
        <f t="shared" si="30"/>
        <v>8035.6205</v>
      </c>
      <c r="H68" s="24">
        <f t="shared" si="30"/>
        <v>8035.6205</v>
      </c>
      <c r="I68" s="24">
        <f t="shared" si="30"/>
        <v>14907.835499999999</v>
      </c>
      <c r="J68" s="24">
        <f t="shared" si="30"/>
        <v>8035.6205</v>
      </c>
      <c r="K68" s="24">
        <f t="shared" si="30"/>
        <v>8035.6205</v>
      </c>
      <c r="L68" s="24">
        <f t="shared" si="30"/>
        <v>8087.8305</v>
      </c>
      <c r="M68" s="24">
        <f t="shared" si="30"/>
        <v>7797.2704999999996</v>
      </c>
      <c r="N68" s="24">
        <f t="shared" si="30"/>
        <v>7797.2704999999996</v>
      </c>
      <c r="O68" s="24">
        <f t="shared" si="30"/>
        <v>7796.9435000000012</v>
      </c>
    </row>
    <row r="69" spans="1:15" s="16" customFormat="1">
      <c r="A69" s="28" t="s">
        <v>9</v>
      </c>
      <c r="B69" s="12">
        <v>86610.3</v>
      </c>
      <c r="C69" s="12">
        <f t="shared" si="5"/>
        <v>86610.258333333346</v>
      </c>
      <c r="D69" s="26">
        <f t="shared" ref="D69:O69" si="31">D70+D71+D72+D73</f>
        <v>7266.1583333333328</v>
      </c>
      <c r="E69" s="26">
        <f t="shared" si="31"/>
        <v>6716.3</v>
      </c>
      <c r="F69" s="26">
        <f t="shared" si="31"/>
        <v>6716.3</v>
      </c>
      <c r="G69" s="26">
        <f t="shared" si="31"/>
        <v>6716.3</v>
      </c>
      <c r="H69" s="26">
        <f t="shared" si="31"/>
        <v>6716.3</v>
      </c>
      <c r="I69" s="26">
        <f t="shared" si="31"/>
        <v>12765.3</v>
      </c>
      <c r="J69" s="26">
        <f t="shared" si="31"/>
        <v>6716.3</v>
      </c>
      <c r="K69" s="26">
        <f t="shared" si="31"/>
        <v>6716.3</v>
      </c>
      <c r="L69" s="26">
        <f t="shared" si="31"/>
        <v>6762.3</v>
      </c>
      <c r="M69" s="26">
        <f t="shared" si="31"/>
        <v>6506.3</v>
      </c>
      <c r="N69" s="26">
        <f t="shared" si="31"/>
        <v>6506.3</v>
      </c>
      <c r="O69" s="26">
        <f t="shared" si="31"/>
        <v>6506.1</v>
      </c>
    </row>
    <row r="70" spans="1:15" s="16" customFormat="1">
      <c r="A70" s="28" t="s">
        <v>10</v>
      </c>
      <c r="B70" s="12">
        <v>71579.5</v>
      </c>
      <c r="C70" s="12">
        <f t="shared" si="5"/>
        <v>71579.458333333328</v>
      </c>
      <c r="D70" s="17">
        <f>B70/12</f>
        <v>5964.958333333333</v>
      </c>
      <c r="E70" s="11">
        <v>5965</v>
      </c>
      <c r="F70" s="11">
        <v>5965</v>
      </c>
      <c r="G70" s="11">
        <v>5965</v>
      </c>
      <c r="H70" s="11">
        <v>5965</v>
      </c>
      <c r="I70" s="11">
        <v>5965</v>
      </c>
      <c r="J70" s="11">
        <v>5965</v>
      </c>
      <c r="K70" s="11">
        <v>5965</v>
      </c>
      <c r="L70" s="11">
        <v>5965</v>
      </c>
      <c r="M70" s="11">
        <v>5965</v>
      </c>
      <c r="N70" s="11">
        <v>5965</v>
      </c>
      <c r="O70" s="11">
        <f>5965-0.5</f>
        <v>5964.5</v>
      </c>
    </row>
    <row r="71" spans="1:15" s="16" customFormat="1">
      <c r="A71" s="28" t="s">
        <v>11</v>
      </c>
      <c r="B71" s="12">
        <v>6495.9</v>
      </c>
      <c r="C71" s="12">
        <f t="shared" si="5"/>
        <v>6495.9000000000015</v>
      </c>
      <c r="D71" s="11">
        <v>541.29999999999995</v>
      </c>
      <c r="E71" s="11">
        <v>541.29999999999995</v>
      </c>
      <c r="F71" s="11">
        <v>541.29999999999995</v>
      </c>
      <c r="G71" s="11">
        <v>541.29999999999995</v>
      </c>
      <c r="H71" s="11">
        <v>541.29999999999995</v>
      </c>
      <c r="I71" s="11">
        <v>541.29999999999995</v>
      </c>
      <c r="J71" s="11">
        <v>541.29999999999995</v>
      </c>
      <c r="K71" s="11">
        <v>541.29999999999995</v>
      </c>
      <c r="L71" s="11">
        <v>541.29999999999995</v>
      </c>
      <c r="M71" s="11">
        <v>541.29999999999995</v>
      </c>
      <c r="N71" s="11">
        <v>541.29999999999995</v>
      </c>
      <c r="O71" s="11">
        <v>541.6</v>
      </c>
    </row>
    <row r="72" spans="1:15" s="16" customFormat="1">
      <c r="A72" s="28" t="s">
        <v>12</v>
      </c>
      <c r="B72" s="12">
        <v>1936</v>
      </c>
      <c r="C72" s="12">
        <f t="shared" si="5"/>
        <v>1936</v>
      </c>
      <c r="D72" s="17">
        <v>210</v>
      </c>
      <c r="E72" s="11">
        <v>210</v>
      </c>
      <c r="F72" s="11">
        <v>210</v>
      </c>
      <c r="G72" s="11">
        <v>210</v>
      </c>
      <c r="H72" s="11">
        <v>210</v>
      </c>
      <c r="I72" s="11">
        <v>210</v>
      </c>
      <c r="J72" s="11">
        <v>210</v>
      </c>
      <c r="K72" s="11">
        <v>210</v>
      </c>
      <c r="L72" s="11">
        <v>256</v>
      </c>
      <c r="M72" s="11"/>
      <c r="N72" s="11"/>
      <c r="O72" s="11"/>
    </row>
    <row r="73" spans="1:15" s="16" customFormat="1">
      <c r="A73" s="28" t="s">
        <v>52</v>
      </c>
      <c r="B73" s="12">
        <v>6598.9</v>
      </c>
      <c r="C73" s="12">
        <f t="shared" si="5"/>
        <v>6598.9</v>
      </c>
      <c r="D73" s="11">
        <v>549.9</v>
      </c>
      <c r="E73" s="11"/>
      <c r="F73" s="11"/>
      <c r="G73" s="11"/>
      <c r="H73" s="11"/>
      <c r="I73" s="11">
        <f>6598.9-549.9</f>
        <v>6049</v>
      </c>
      <c r="J73" s="11"/>
      <c r="K73" s="11"/>
      <c r="L73" s="11"/>
      <c r="M73" s="11"/>
      <c r="N73" s="11"/>
      <c r="O73" s="11"/>
    </row>
    <row r="74" spans="1:15" s="16" customFormat="1">
      <c r="A74" s="28" t="s">
        <v>13</v>
      </c>
      <c r="B74" s="12">
        <v>11692.4</v>
      </c>
      <c r="C74" s="12">
        <f t="shared" si="5"/>
        <v>11692.420166666669</v>
      </c>
      <c r="D74" s="26">
        <f t="shared" ref="D74:O74" si="32">D75+D76+D77+D78+D79</f>
        <v>974.36666666666656</v>
      </c>
      <c r="E74" s="26">
        <f t="shared" si="32"/>
        <v>906.70050000000003</v>
      </c>
      <c r="F74" s="26">
        <f t="shared" si="32"/>
        <v>906.70050000000003</v>
      </c>
      <c r="G74" s="26">
        <f t="shared" si="32"/>
        <v>906.70050000000003</v>
      </c>
      <c r="H74" s="26">
        <f t="shared" si="32"/>
        <v>906.70050000000003</v>
      </c>
      <c r="I74" s="26">
        <f t="shared" si="32"/>
        <v>1729.9154999999998</v>
      </c>
      <c r="J74" s="26">
        <f t="shared" si="32"/>
        <v>906.70050000000003</v>
      </c>
      <c r="K74" s="26">
        <f t="shared" si="32"/>
        <v>906.70050000000003</v>
      </c>
      <c r="L74" s="26">
        <f t="shared" si="32"/>
        <v>912.91049999999996</v>
      </c>
      <c r="M74" s="26">
        <f t="shared" si="32"/>
        <v>878.35050000000001</v>
      </c>
      <c r="N74" s="26">
        <f t="shared" si="32"/>
        <v>878.35050000000001</v>
      </c>
      <c r="O74" s="26">
        <f t="shared" si="32"/>
        <v>878.32350000000019</v>
      </c>
    </row>
    <row r="75" spans="1:15" s="16" customFormat="1">
      <c r="A75" s="28" t="s">
        <v>14</v>
      </c>
      <c r="B75" s="12">
        <v>8228</v>
      </c>
      <c r="C75" s="12">
        <f t="shared" si="5"/>
        <v>8227.9561666666668</v>
      </c>
      <c r="D75" s="17">
        <f>B75/12</f>
        <v>685.66666666666663</v>
      </c>
      <c r="E75" s="20">
        <f>E69*9.5%</f>
        <v>638.04849999999999</v>
      </c>
      <c r="F75" s="20">
        <f t="shared" ref="F75:O75" si="33">F69*9.5%</f>
        <v>638.04849999999999</v>
      </c>
      <c r="G75" s="20">
        <f t="shared" si="33"/>
        <v>638.04849999999999</v>
      </c>
      <c r="H75" s="20">
        <f t="shared" si="33"/>
        <v>638.04849999999999</v>
      </c>
      <c r="I75" s="20">
        <f>I69*9.5%+4.6</f>
        <v>1217.3034999999998</v>
      </c>
      <c r="J75" s="20">
        <f t="shared" si="33"/>
        <v>638.04849999999999</v>
      </c>
      <c r="K75" s="20">
        <f t="shared" si="33"/>
        <v>638.04849999999999</v>
      </c>
      <c r="L75" s="20">
        <f t="shared" si="33"/>
        <v>642.41849999999999</v>
      </c>
      <c r="M75" s="20">
        <f t="shared" si="33"/>
        <v>618.09850000000006</v>
      </c>
      <c r="N75" s="20">
        <f t="shared" si="33"/>
        <v>618.09850000000006</v>
      </c>
      <c r="O75" s="20">
        <f t="shared" si="33"/>
        <v>618.07950000000005</v>
      </c>
    </row>
    <row r="76" spans="1:15" s="16" customFormat="1">
      <c r="A76" s="28" t="s">
        <v>15</v>
      </c>
      <c r="B76" s="12">
        <v>866.1</v>
      </c>
      <c r="C76" s="12">
        <f t="shared" si="5"/>
        <v>866.1160000000001</v>
      </c>
      <c r="D76" s="17">
        <f>B76/12</f>
        <v>72.174999999999997</v>
      </c>
      <c r="E76" s="20">
        <f>E69*1%</f>
        <v>67.162999999999997</v>
      </c>
      <c r="F76" s="20">
        <f t="shared" ref="F76:O76" si="34">F69*1%</f>
        <v>67.162999999999997</v>
      </c>
      <c r="G76" s="20">
        <f t="shared" si="34"/>
        <v>67.162999999999997</v>
      </c>
      <c r="H76" s="20">
        <f t="shared" si="34"/>
        <v>67.162999999999997</v>
      </c>
      <c r="I76" s="20">
        <f>I69*1%+0.5</f>
        <v>128.15299999999999</v>
      </c>
      <c r="J76" s="20">
        <f t="shared" si="34"/>
        <v>67.162999999999997</v>
      </c>
      <c r="K76" s="20">
        <f t="shared" si="34"/>
        <v>67.162999999999997</v>
      </c>
      <c r="L76" s="20">
        <f t="shared" si="34"/>
        <v>67.623000000000005</v>
      </c>
      <c r="M76" s="20">
        <f t="shared" si="34"/>
        <v>65.063000000000002</v>
      </c>
      <c r="N76" s="20">
        <f t="shared" si="34"/>
        <v>65.063000000000002</v>
      </c>
      <c r="O76" s="20">
        <f t="shared" si="34"/>
        <v>65.061000000000007</v>
      </c>
    </row>
    <row r="77" spans="1:15" s="16" customFormat="1">
      <c r="A77" s="28" t="s">
        <v>16</v>
      </c>
      <c r="B77" s="12">
        <v>692.9</v>
      </c>
      <c r="C77" s="12">
        <f t="shared" si="5"/>
        <v>692.89446666666663</v>
      </c>
      <c r="D77" s="17">
        <f>B77/12</f>
        <v>57.741666666666667</v>
      </c>
      <c r="E77" s="20">
        <f>E69*0.8%</f>
        <v>53.730400000000003</v>
      </c>
      <c r="F77" s="20">
        <f t="shared" ref="F77:O77" si="35">F69*0.8%</f>
        <v>53.730400000000003</v>
      </c>
      <c r="G77" s="20">
        <f t="shared" si="35"/>
        <v>53.730400000000003</v>
      </c>
      <c r="H77" s="20">
        <f t="shared" si="35"/>
        <v>53.730400000000003</v>
      </c>
      <c r="I77" s="20">
        <f>I69*0.8%+0.4</f>
        <v>102.5224</v>
      </c>
      <c r="J77" s="20">
        <f t="shared" si="35"/>
        <v>53.730400000000003</v>
      </c>
      <c r="K77" s="20">
        <f t="shared" si="35"/>
        <v>53.730400000000003</v>
      </c>
      <c r="L77" s="20">
        <f t="shared" si="35"/>
        <v>54.098400000000005</v>
      </c>
      <c r="M77" s="20">
        <f t="shared" si="35"/>
        <v>52.050400000000003</v>
      </c>
      <c r="N77" s="20">
        <f t="shared" si="35"/>
        <v>52.050400000000003</v>
      </c>
      <c r="O77" s="20">
        <f t="shared" si="35"/>
        <v>52.048800000000007</v>
      </c>
    </row>
    <row r="78" spans="1:15" s="16" customFormat="1">
      <c r="A78" s="28" t="s">
        <v>17</v>
      </c>
      <c r="B78" s="12">
        <v>173.2</v>
      </c>
      <c r="C78" s="12">
        <f t="shared" ref="C78:C95" si="36">D78+E78+F78+G78+H78+I78+J78+K78+L78+M78+N78+O78</f>
        <v>173.22153333333333</v>
      </c>
      <c r="D78" s="17">
        <f>B78/12</f>
        <v>14.433333333333332</v>
      </c>
      <c r="E78" s="20">
        <f>E69*0.2%</f>
        <v>13.432600000000001</v>
      </c>
      <c r="F78" s="20">
        <f t="shared" ref="F78:O78" si="37">F69*0.2%</f>
        <v>13.432600000000001</v>
      </c>
      <c r="G78" s="20">
        <f t="shared" si="37"/>
        <v>13.432600000000001</v>
      </c>
      <c r="H78" s="20">
        <f t="shared" si="37"/>
        <v>13.432600000000001</v>
      </c>
      <c r="I78" s="20">
        <f>I69*0.2%+0.1</f>
        <v>25.630600000000001</v>
      </c>
      <c r="J78" s="20">
        <f t="shared" si="37"/>
        <v>13.432600000000001</v>
      </c>
      <c r="K78" s="20">
        <f t="shared" si="37"/>
        <v>13.432600000000001</v>
      </c>
      <c r="L78" s="20">
        <f t="shared" si="37"/>
        <v>13.524600000000001</v>
      </c>
      <c r="M78" s="20">
        <f t="shared" si="37"/>
        <v>13.012600000000001</v>
      </c>
      <c r="N78" s="20">
        <f t="shared" si="37"/>
        <v>13.012600000000001</v>
      </c>
      <c r="O78" s="20">
        <f t="shared" si="37"/>
        <v>13.012200000000002</v>
      </c>
    </row>
    <row r="79" spans="1:15" s="16" customFormat="1">
      <c r="A79" s="28" t="s">
        <v>18</v>
      </c>
      <c r="B79" s="12">
        <v>1732.2</v>
      </c>
      <c r="C79" s="12">
        <f t="shared" si="36"/>
        <v>1732.2320000000002</v>
      </c>
      <c r="D79" s="17">
        <f>B79/12</f>
        <v>144.35</v>
      </c>
      <c r="E79" s="20">
        <f>E69*2%</f>
        <v>134.32599999999999</v>
      </c>
      <c r="F79" s="20">
        <f t="shared" ref="F79:O79" si="38">F69*2%</f>
        <v>134.32599999999999</v>
      </c>
      <c r="G79" s="20">
        <f t="shared" si="38"/>
        <v>134.32599999999999</v>
      </c>
      <c r="H79" s="20">
        <f t="shared" si="38"/>
        <v>134.32599999999999</v>
      </c>
      <c r="I79" s="20">
        <f>I69*2%+1</f>
        <v>256.30599999999998</v>
      </c>
      <c r="J79" s="20">
        <f t="shared" si="38"/>
        <v>134.32599999999999</v>
      </c>
      <c r="K79" s="20">
        <f t="shared" si="38"/>
        <v>134.32599999999999</v>
      </c>
      <c r="L79" s="20">
        <f t="shared" si="38"/>
        <v>135.24600000000001</v>
      </c>
      <c r="M79" s="20">
        <f t="shared" si="38"/>
        <v>130.126</v>
      </c>
      <c r="N79" s="20">
        <f t="shared" si="38"/>
        <v>130.126</v>
      </c>
      <c r="O79" s="20">
        <f t="shared" si="38"/>
        <v>130.12200000000001</v>
      </c>
    </row>
    <row r="80" spans="1:15">
      <c r="A80" s="27" t="s">
        <v>21</v>
      </c>
      <c r="B80" s="8">
        <v>4951.3</v>
      </c>
      <c r="C80" s="8">
        <f t="shared" si="36"/>
        <v>4951.3283333333329</v>
      </c>
      <c r="D80" s="24">
        <f t="shared" ref="D80:O80" si="39">D81+D82+D83</f>
        <v>412.60833333333335</v>
      </c>
      <c r="E80" s="24">
        <f t="shared" si="39"/>
        <v>412.62</v>
      </c>
      <c r="F80" s="24">
        <f t="shared" si="39"/>
        <v>412.62</v>
      </c>
      <c r="G80" s="24">
        <f t="shared" si="39"/>
        <v>412.62</v>
      </c>
      <c r="H80" s="24">
        <f t="shared" si="39"/>
        <v>412.62</v>
      </c>
      <c r="I80" s="24">
        <f t="shared" si="39"/>
        <v>412.62</v>
      </c>
      <c r="J80" s="24">
        <f t="shared" si="39"/>
        <v>412.62</v>
      </c>
      <c r="K80" s="24">
        <f t="shared" si="39"/>
        <v>412.62</v>
      </c>
      <c r="L80" s="24">
        <f t="shared" si="39"/>
        <v>412.62</v>
      </c>
      <c r="M80" s="24">
        <f t="shared" si="39"/>
        <v>412.62</v>
      </c>
      <c r="N80" s="24">
        <f t="shared" si="39"/>
        <v>412.62</v>
      </c>
      <c r="O80" s="24">
        <f t="shared" si="39"/>
        <v>412.52</v>
      </c>
    </row>
    <row r="81" spans="1:15">
      <c r="A81" s="27" t="s">
        <v>22</v>
      </c>
      <c r="B81" s="8">
        <v>1373</v>
      </c>
      <c r="C81" s="8">
        <f t="shared" si="36"/>
        <v>1373.0366666666669</v>
      </c>
      <c r="D81" s="25">
        <f>B81/12</f>
        <v>114.41666666666667</v>
      </c>
      <c r="E81" s="7">
        <v>114.42</v>
      </c>
      <c r="F81" s="7">
        <v>114.42</v>
      </c>
      <c r="G81" s="7">
        <v>114.42</v>
      </c>
      <c r="H81" s="7">
        <v>114.42</v>
      </c>
      <c r="I81" s="7">
        <v>114.42</v>
      </c>
      <c r="J81" s="7">
        <v>114.42</v>
      </c>
      <c r="K81" s="7">
        <v>114.42</v>
      </c>
      <c r="L81" s="7">
        <v>114.42</v>
      </c>
      <c r="M81" s="7">
        <v>114.42</v>
      </c>
      <c r="N81" s="7">
        <v>114.42</v>
      </c>
      <c r="O81" s="7">
        <v>114.42</v>
      </c>
    </row>
    <row r="82" spans="1:15">
      <c r="A82" s="27" t="s">
        <v>23</v>
      </c>
      <c r="B82" s="8">
        <v>1985</v>
      </c>
      <c r="C82" s="8">
        <f t="shared" si="36"/>
        <v>1985.0366666666669</v>
      </c>
      <c r="D82" s="25">
        <f>B82/12</f>
        <v>165.41666666666666</v>
      </c>
      <c r="E82" s="7">
        <v>165.42</v>
      </c>
      <c r="F82" s="7">
        <v>165.42</v>
      </c>
      <c r="G82" s="7">
        <v>165.42</v>
      </c>
      <c r="H82" s="7">
        <v>165.42</v>
      </c>
      <c r="I82" s="7">
        <v>165.42</v>
      </c>
      <c r="J82" s="7">
        <v>165.42</v>
      </c>
      <c r="K82" s="7">
        <v>165.42</v>
      </c>
      <c r="L82" s="7">
        <v>165.42</v>
      </c>
      <c r="M82" s="7">
        <v>165.42</v>
      </c>
      <c r="N82" s="7">
        <v>165.42</v>
      </c>
      <c r="O82" s="7">
        <v>165.42</v>
      </c>
    </row>
    <row r="83" spans="1:15">
      <c r="A83" s="27" t="s">
        <v>24</v>
      </c>
      <c r="B83" s="8">
        <v>1593.3</v>
      </c>
      <c r="C83" s="8">
        <f t="shared" si="36"/>
        <v>1593.2549999999999</v>
      </c>
      <c r="D83" s="25">
        <f>B83/12</f>
        <v>132.77500000000001</v>
      </c>
      <c r="E83" s="7">
        <v>132.78</v>
      </c>
      <c r="F83" s="7">
        <v>132.78</v>
      </c>
      <c r="G83" s="7">
        <v>132.78</v>
      </c>
      <c r="H83" s="7">
        <v>132.78</v>
      </c>
      <c r="I83" s="7">
        <v>132.78</v>
      </c>
      <c r="J83" s="7">
        <v>132.78</v>
      </c>
      <c r="K83" s="7">
        <v>132.78</v>
      </c>
      <c r="L83" s="7">
        <v>132.78</v>
      </c>
      <c r="M83" s="7">
        <v>132.78</v>
      </c>
      <c r="N83" s="7">
        <v>132.78</v>
      </c>
      <c r="O83" s="7">
        <f>132.78-0.1</f>
        <v>132.68</v>
      </c>
    </row>
    <row r="84" spans="1:15">
      <c r="A84" s="27" t="s">
        <v>38</v>
      </c>
      <c r="B84" s="8">
        <v>103254</v>
      </c>
      <c r="C84" s="8">
        <f t="shared" si="36"/>
        <v>103254.00683333332</v>
      </c>
      <c r="D84" s="24">
        <f t="shared" ref="D84:N84" si="40">D80+D74+D69</f>
        <v>8653.1333333333332</v>
      </c>
      <c r="E84" s="24">
        <f t="shared" si="40"/>
        <v>8035.6205</v>
      </c>
      <c r="F84" s="24">
        <f t="shared" si="40"/>
        <v>8035.6205</v>
      </c>
      <c r="G84" s="24">
        <f t="shared" si="40"/>
        <v>8035.6205</v>
      </c>
      <c r="H84" s="24">
        <f t="shared" si="40"/>
        <v>8035.6205</v>
      </c>
      <c r="I84" s="24">
        <f t="shared" si="40"/>
        <v>14907.835499999999</v>
      </c>
      <c r="J84" s="24">
        <f t="shared" si="40"/>
        <v>8035.6205</v>
      </c>
      <c r="K84" s="24">
        <f t="shared" si="40"/>
        <v>8035.6205</v>
      </c>
      <c r="L84" s="24">
        <f t="shared" si="40"/>
        <v>8087.8305</v>
      </c>
      <c r="M84" s="24">
        <f t="shared" si="40"/>
        <v>7797.2705000000005</v>
      </c>
      <c r="N84" s="24">
        <f t="shared" si="40"/>
        <v>7797.2705000000005</v>
      </c>
      <c r="O84" s="24">
        <f>O80+O74+O69</f>
        <v>7796.9435000000003</v>
      </c>
    </row>
    <row r="85" spans="1:15">
      <c r="A85" s="27" t="s">
        <v>39</v>
      </c>
      <c r="B85" s="8">
        <v>103254</v>
      </c>
      <c r="C85" s="8">
        <f t="shared" si="36"/>
        <v>103254.00683333332</v>
      </c>
      <c r="D85" s="8">
        <f t="shared" ref="D85:O86" si="41">D84</f>
        <v>8653.1333333333332</v>
      </c>
      <c r="E85" s="8">
        <f t="shared" si="41"/>
        <v>8035.6205</v>
      </c>
      <c r="F85" s="8">
        <f t="shared" si="41"/>
        <v>8035.6205</v>
      </c>
      <c r="G85" s="8">
        <f t="shared" si="41"/>
        <v>8035.6205</v>
      </c>
      <c r="H85" s="8">
        <f t="shared" si="41"/>
        <v>8035.6205</v>
      </c>
      <c r="I85" s="8">
        <f t="shared" si="41"/>
        <v>14907.835499999999</v>
      </c>
      <c r="J85" s="8">
        <f t="shared" si="41"/>
        <v>8035.6205</v>
      </c>
      <c r="K85" s="8">
        <f t="shared" si="41"/>
        <v>8035.6205</v>
      </c>
      <c r="L85" s="8">
        <f t="shared" si="41"/>
        <v>8087.8305</v>
      </c>
      <c r="M85" s="8">
        <f t="shared" si="41"/>
        <v>7797.2705000000005</v>
      </c>
      <c r="N85" s="8">
        <f t="shared" si="41"/>
        <v>7797.2705000000005</v>
      </c>
      <c r="O85" s="8">
        <f>O84</f>
        <v>7796.9435000000003</v>
      </c>
    </row>
    <row r="86" spans="1:15">
      <c r="A86" s="27" t="s">
        <v>40</v>
      </c>
      <c r="B86" s="8">
        <v>103254</v>
      </c>
      <c r="C86" s="8">
        <f t="shared" si="36"/>
        <v>103254.00683333332</v>
      </c>
      <c r="D86" s="8">
        <f t="shared" si="41"/>
        <v>8653.1333333333332</v>
      </c>
      <c r="E86" s="8">
        <f t="shared" si="41"/>
        <v>8035.6205</v>
      </c>
      <c r="F86" s="8">
        <f t="shared" si="41"/>
        <v>8035.6205</v>
      </c>
      <c r="G86" s="8">
        <f t="shared" si="41"/>
        <v>8035.6205</v>
      </c>
      <c r="H86" s="8">
        <f t="shared" si="41"/>
        <v>8035.6205</v>
      </c>
      <c r="I86" s="8">
        <f t="shared" si="41"/>
        <v>14907.835499999999</v>
      </c>
      <c r="J86" s="8">
        <f t="shared" si="41"/>
        <v>8035.6205</v>
      </c>
      <c r="K86" s="8">
        <f t="shared" si="41"/>
        <v>8035.6205</v>
      </c>
      <c r="L86" s="8">
        <f t="shared" si="41"/>
        <v>8087.8305</v>
      </c>
      <c r="M86" s="8">
        <f t="shared" si="41"/>
        <v>7797.2705000000005</v>
      </c>
      <c r="N86" s="8">
        <f t="shared" si="41"/>
        <v>7797.2705000000005</v>
      </c>
      <c r="O86" s="8">
        <f t="shared" si="41"/>
        <v>7796.9435000000003</v>
      </c>
    </row>
    <row r="87" spans="1:15">
      <c r="A87" s="27" t="s">
        <v>53</v>
      </c>
      <c r="B87" s="8">
        <v>8450</v>
      </c>
      <c r="C87" s="8">
        <f t="shared" si="36"/>
        <v>8450</v>
      </c>
      <c r="D87" s="8">
        <f t="shared" ref="D87:O91" si="42">D88</f>
        <v>0</v>
      </c>
      <c r="E87" s="8">
        <f t="shared" si="42"/>
        <v>3450</v>
      </c>
      <c r="F87" s="8">
        <f t="shared" si="42"/>
        <v>0</v>
      </c>
      <c r="G87" s="8">
        <f t="shared" si="42"/>
        <v>0</v>
      </c>
      <c r="H87" s="8">
        <f t="shared" si="42"/>
        <v>5000</v>
      </c>
      <c r="I87" s="8">
        <f t="shared" si="42"/>
        <v>0</v>
      </c>
      <c r="J87" s="8">
        <f t="shared" si="42"/>
        <v>0</v>
      </c>
      <c r="K87" s="8">
        <f t="shared" si="42"/>
        <v>0</v>
      </c>
      <c r="L87" s="8">
        <f t="shared" si="42"/>
        <v>0</v>
      </c>
      <c r="M87" s="8">
        <f t="shared" si="42"/>
        <v>0</v>
      </c>
      <c r="N87" s="8">
        <f t="shared" si="42"/>
        <v>0</v>
      </c>
      <c r="O87" s="8">
        <f t="shared" si="42"/>
        <v>0</v>
      </c>
    </row>
    <row r="88" spans="1:15">
      <c r="A88" s="27" t="s">
        <v>6</v>
      </c>
      <c r="B88" s="8">
        <v>8450</v>
      </c>
      <c r="C88" s="8">
        <f t="shared" si="36"/>
        <v>8450</v>
      </c>
      <c r="D88" s="8">
        <f t="shared" si="42"/>
        <v>0</v>
      </c>
      <c r="E88" s="8">
        <f t="shared" si="42"/>
        <v>3450</v>
      </c>
      <c r="F88" s="8">
        <f t="shared" si="42"/>
        <v>0</v>
      </c>
      <c r="G88" s="8">
        <f t="shared" si="42"/>
        <v>0</v>
      </c>
      <c r="H88" s="8">
        <f t="shared" si="42"/>
        <v>5000</v>
      </c>
      <c r="I88" s="8">
        <f t="shared" si="42"/>
        <v>0</v>
      </c>
      <c r="J88" s="8">
        <f t="shared" si="42"/>
        <v>0</v>
      </c>
      <c r="K88" s="8">
        <f t="shared" si="42"/>
        <v>0</v>
      </c>
      <c r="L88" s="8">
        <f t="shared" si="42"/>
        <v>0</v>
      </c>
      <c r="M88" s="8">
        <f t="shared" si="42"/>
        <v>0</v>
      </c>
      <c r="N88" s="8">
        <f t="shared" si="42"/>
        <v>0</v>
      </c>
      <c r="O88" s="8">
        <f t="shared" si="42"/>
        <v>0</v>
      </c>
    </row>
    <row r="89" spans="1:15">
      <c r="A89" s="27" t="s">
        <v>7</v>
      </c>
      <c r="B89" s="8">
        <v>8450</v>
      </c>
      <c r="C89" s="8">
        <f t="shared" si="36"/>
        <v>8450</v>
      </c>
      <c r="D89" s="8">
        <f t="shared" si="42"/>
        <v>0</v>
      </c>
      <c r="E89" s="8">
        <f t="shared" si="42"/>
        <v>3450</v>
      </c>
      <c r="F89" s="8">
        <f t="shared" si="42"/>
        <v>0</v>
      </c>
      <c r="G89" s="8">
        <f t="shared" si="42"/>
        <v>0</v>
      </c>
      <c r="H89" s="8">
        <f t="shared" si="42"/>
        <v>5000</v>
      </c>
      <c r="I89" s="8">
        <f t="shared" si="42"/>
        <v>0</v>
      </c>
      <c r="J89" s="8">
        <f t="shared" si="42"/>
        <v>0</v>
      </c>
      <c r="K89" s="8">
        <f t="shared" si="42"/>
        <v>0</v>
      </c>
      <c r="L89" s="8">
        <f t="shared" si="42"/>
        <v>0</v>
      </c>
      <c r="M89" s="8">
        <f t="shared" si="42"/>
        <v>0</v>
      </c>
      <c r="N89" s="8">
        <f t="shared" si="42"/>
        <v>0</v>
      </c>
      <c r="O89" s="8">
        <f t="shared" si="42"/>
        <v>0</v>
      </c>
    </row>
    <row r="90" spans="1:15">
      <c r="A90" s="27" t="s">
        <v>8</v>
      </c>
      <c r="B90" s="8">
        <v>8450</v>
      </c>
      <c r="C90" s="8">
        <f t="shared" si="36"/>
        <v>8450</v>
      </c>
      <c r="D90" s="8">
        <f t="shared" si="42"/>
        <v>0</v>
      </c>
      <c r="E90" s="8">
        <f t="shared" si="42"/>
        <v>3450</v>
      </c>
      <c r="F90" s="8">
        <f t="shared" si="42"/>
        <v>0</v>
      </c>
      <c r="G90" s="8">
        <f t="shared" si="42"/>
        <v>0</v>
      </c>
      <c r="H90" s="8">
        <f t="shared" si="42"/>
        <v>5000</v>
      </c>
      <c r="I90" s="8">
        <f t="shared" si="42"/>
        <v>0</v>
      </c>
      <c r="J90" s="8">
        <f t="shared" si="42"/>
        <v>0</v>
      </c>
      <c r="K90" s="8">
        <f t="shared" si="42"/>
        <v>0</v>
      </c>
      <c r="L90" s="8">
        <f t="shared" si="42"/>
        <v>0</v>
      </c>
      <c r="M90" s="8">
        <f t="shared" si="42"/>
        <v>0</v>
      </c>
      <c r="N90" s="8">
        <f t="shared" si="42"/>
        <v>0</v>
      </c>
      <c r="O90" s="8">
        <f t="shared" si="42"/>
        <v>0</v>
      </c>
    </row>
    <row r="91" spans="1:15">
      <c r="A91" s="27" t="s">
        <v>33</v>
      </c>
      <c r="B91" s="8">
        <v>8450</v>
      </c>
      <c r="C91" s="8">
        <f t="shared" si="36"/>
        <v>8450</v>
      </c>
      <c r="D91" s="24">
        <f t="shared" si="42"/>
        <v>0</v>
      </c>
      <c r="E91" s="24">
        <f t="shared" si="42"/>
        <v>3450</v>
      </c>
      <c r="F91" s="24">
        <f t="shared" si="42"/>
        <v>0</v>
      </c>
      <c r="G91" s="24">
        <f t="shared" si="42"/>
        <v>0</v>
      </c>
      <c r="H91" s="24">
        <f t="shared" si="42"/>
        <v>5000</v>
      </c>
      <c r="I91" s="24">
        <f t="shared" si="42"/>
        <v>0</v>
      </c>
      <c r="J91" s="24">
        <f t="shared" si="42"/>
        <v>0</v>
      </c>
      <c r="K91" s="24">
        <f t="shared" si="42"/>
        <v>0</v>
      </c>
      <c r="L91" s="24">
        <f t="shared" si="42"/>
        <v>0</v>
      </c>
      <c r="M91" s="24">
        <f t="shared" si="42"/>
        <v>0</v>
      </c>
      <c r="N91" s="24">
        <f t="shared" si="42"/>
        <v>0</v>
      </c>
      <c r="O91" s="24">
        <f t="shared" si="42"/>
        <v>0</v>
      </c>
    </row>
    <row r="92" spans="1:15">
      <c r="A92" s="27" t="s">
        <v>42</v>
      </c>
      <c r="B92" s="8">
        <v>8450</v>
      </c>
      <c r="C92" s="8">
        <f t="shared" si="36"/>
        <v>8450</v>
      </c>
      <c r="D92" s="7"/>
      <c r="E92" s="7">
        <v>3450</v>
      </c>
      <c r="F92" s="7"/>
      <c r="G92" s="7"/>
      <c r="H92" s="7">
        <v>5000</v>
      </c>
      <c r="I92" s="7"/>
      <c r="J92" s="7"/>
      <c r="K92" s="7"/>
      <c r="L92" s="7"/>
      <c r="M92" s="7"/>
      <c r="N92" s="7"/>
      <c r="O92" s="7"/>
    </row>
    <row r="93" spans="1:15">
      <c r="A93" s="27" t="s">
        <v>38</v>
      </c>
      <c r="B93" s="8">
        <v>8450</v>
      </c>
      <c r="C93" s="8">
        <f t="shared" si="36"/>
        <v>8450</v>
      </c>
      <c r="D93" s="8">
        <f t="shared" ref="D93:O95" si="43">D92</f>
        <v>0</v>
      </c>
      <c r="E93" s="8">
        <f t="shared" si="43"/>
        <v>3450</v>
      </c>
      <c r="F93" s="8">
        <f t="shared" si="43"/>
        <v>0</v>
      </c>
      <c r="G93" s="8">
        <f t="shared" si="43"/>
        <v>0</v>
      </c>
      <c r="H93" s="8">
        <f t="shared" si="43"/>
        <v>5000</v>
      </c>
      <c r="I93" s="8">
        <f t="shared" si="43"/>
        <v>0</v>
      </c>
      <c r="J93" s="8">
        <f t="shared" si="43"/>
        <v>0</v>
      </c>
      <c r="K93" s="8">
        <f t="shared" si="43"/>
        <v>0</v>
      </c>
      <c r="L93" s="8">
        <f t="shared" si="43"/>
        <v>0</v>
      </c>
      <c r="M93" s="8">
        <f t="shared" si="43"/>
        <v>0</v>
      </c>
      <c r="N93" s="8">
        <f t="shared" si="43"/>
        <v>0</v>
      </c>
      <c r="O93" s="8">
        <f t="shared" si="43"/>
        <v>0</v>
      </c>
    </row>
    <row r="94" spans="1:15">
      <c r="A94" s="27" t="s">
        <v>39</v>
      </c>
      <c r="B94" s="8">
        <v>8450</v>
      </c>
      <c r="C94" s="8">
        <f t="shared" si="36"/>
        <v>8450</v>
      </c>
      <c r="D94" s="8">
        <f t="shared" si="43"/>
        <v>0</v>
      </c>
      <c r="E94" s="8">
        <f t="shared" si="43"/>
        <v>3450</v>
      </c>
      <c r="F94" s="8">
        <f t="shared" si="43"/>
        <v>0</v>
      </c>
      <c r="G94" s="8">
        <f t="shared" si="43"/>
        <v>0</v>
      </c>
      <c r="H94" s="8">
        <f t="shared" si="43"/>
        <v>5000</v>
      </c>
      <c r="I94" s="8">
        <f t="shared" si="43"/>
        <v>0</v>
      </c>
      <c r="J94" s="8">
        <f t="shared" si="43"/>
        <v>0</v>
      </c>
      <c r="K94" s="8">
        <f t="shared" si="43"/>
        <v>0</v>
      </c>
      <c r="L94" s="8">
        <f t="shared" si="43"/>
        <v>0</v>
      </c>
      <c r="M94" s="8">
        <f t="shared" si="43"/>
        <v>0</v>
      </c>
      <c r="N94" s="8">
        <f t="shared" si="43"/>
        <v>0</v>
      </c>
      <c r="O94" s="8">
        <f t="shared" si="43"/>
        <v>0</v>
      </c>
    </row>
    <row r="95" spans="1:15">
      <c r="A95" s="27" t="s">
        <v>40</v>
      </c>
      <c r="B95" s="8">
        <v>8450</v>
      </c>
      <c r="C95" s="8">
        <f t="shared" si="36"/>
        <v>8450</v>
      </c>
      <c r="D95" s="8">
        <f t="shared" si="43"/>
        <v>0</v>
      </c>
      <c r="E95" s="8">
        <f t="shared" si="43"/>
        <v>3450</v>
      </c>
      <c r="F95" s="8">
        <f t="shared" si="43"/>
        <v>0</v>
      </c>
      <c r="G95" s="8">
        <f t="shared" si="43"/>
        <v>0</v>
      </c>
      <c r="H95" s="8">
        <f t="shared" si="43"/>
        <v>5000</v>
      </c>
      <c r="I95" s="8">
        <f t="shared" si="43"/>
        <v>0</v>
      </c>
      <c r="J95" s="8">
        <f t="shared" si="43"/>
        <v>0</v>
      </c>
      <c r="K95" s="8">
        <f t="shared" si="43"/>
        <v>0</v>
      </c>
      <c r="L95" s="8">
        <f t="shared" si="43"/>
        <v>0</v>
      </c>
      <c r="M95" s="8">
        <f t="shared" si="43"/>
        <v>0</v>
      </c>
      <c r="N95" s="8">
        <f t="shared" si="43"/>
        <v>0</v>
      </c>
      <c r="O95" s="8">
        <f t="shared" si="43"/>
        <v>0</v>
      </c>
    </row>
  </sheetData>
  <pageMargins left="0.75" right="0.375" top="0.375" bottom="0.375" header="0.375" footer="0"/>
  <pageSetup paperSize="9" scale="80" orientation="landscape" r:id="rId1"/>
  <headerFooter>
    <oddFooter>&amp;LTotal page &amp;N&amp;CPage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xlsdata (2)</vt:lpstr>
      <vt:lpstr>'xlsdata (2)'!Print_Titles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bsb</dc:creator>
  <cp:lastModifiedBy>Master</cp:lastModifiedBy>
  <cp:lastPrinted>2021-03-17T02:18:08Z</cp:lastPrinted>
  <dcterms:created xsi:type="dcterms:W3CDTF">2021-01-26T14:26:13Z</dcterms:created>
  <dcterms:modified xsi:type="dcterms:W3CDTF">2021-03-17T08:13:54Z</dcterms:modified>
</cp:coreProperties>
</file>