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Sheet1 (3)" sheetId="1" r:id="rId1"/>
  </sheets>
  <definedNames>
    <definedName name="_xlnm.Print_Titles" localSheetId="0">'Sheet1 (3)'!$5:$5</definedName>
  </definedNames>
  <calcPr calcId="144525"/>
</workbook>
</file>

<file path=xl/calcChain.xml><?xml version="1.0" encoding="utf-8"?>
<calcChain xmlns="http://schemas.openxmlformats.org/spreadsheetml/2006/main">
  <c r="D73" i="1" l="1"/>
  <c r="E73" i="1"/>
  <c r="F73" i="1"/>
  <c r="G73" i="1"/>
  <c r="H73" i="1"/>
  <c r="I73" i="1"/>
  <c r="J73" i="1"/>
  <c r="K73" i="1"/>
  <c r="L73" i="1"/>
  <c r="M73" i="1"/>
  <c r="N73" i="1"/>
  <c r="C73" i="1"/>
  <c r="B72" i="1"/>
  <c r="B71" i="1"/>
  <c r="D71" i="1"/>
  <c r="E71" i="1"/>
  <c r="F71" i="1"/>
  <c r="G71" i="1"/>
  <c r="H71" i="1"/>
  <c r="I71" i="1"/>
  <c r="J71" i="1"/>
  <c r="K71" i="1"/>
  <c r="L71" i="1"/>
  <c r="M71" i="1"/>
  <c r="N71" i="1"/>
  <c r="C71" i="1"/>
  <c r="C75" i="1"/>
  <c r="P47" i="1" l="1"/>
  <c r="O48" i="1"/>
  <c r="P48" i="1" s="1"/>
  <c r="O49" i="1"/>
  <c r="P49" i="1" s="1"/>
  <c r="O50" i="1"/>
  <c r="P50" i="1" s="1"/>
  <c r="O51" i="1"/>
  <c r="P51" i="1" s="1"/>
  <c r="O47" i="1"/>
  <c r="F114" i="1" l="1"/>
  <c r="M113" i="1"/>
  <c r="N112" i="1"/>
  <c r="N114" i="1" s="1"/>
  <c r="M112" i="1"/>
  <c r="M114" i="1" s="1"/>
  <c r="L112" i="1"/>
  <c r="L114" i="1" s="1"/>
  <c r="K112" i="1"/>
  <c r="K114" i="1" s="1"/>
  <c r="J112" i="1"/>
  <c r="J114" i="1" s="1"/>
  <c r="I112" i="1"/>
  <c r="I114" i="1" s="1"/>
  <c r="H112" i="1"/>
  <c r="H114" i="1" s="1"/>
  <c r="G112" i="1"/>
  <c r="G114" i="1" s="1"/>
  <c r="F112" i="1"/>
  <c r="F113" i="1" s="1"/>
  <c r="E112" i="1"/>
  <c r="E114" i="1" s="1"/>
  <c r="D112" i="1"/>
  <c r="D114" i="1" s="1"/>
  <c r="C112" i="1"/>
  <c r="C114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1" i="1"/>
  <c r="N88" i="1" s="1"/>
  <c r="M91" i="1"/>
  <c r="L91" i="1"/>
  <c r="L88" i="1" s="1"/>
  <c r="K91" i="1"/>
  <c r="K88" i="1" s="1"/>
  <c r="J91" i="1"/>
  <c r="I91" i="1"/>
  <c r="I87" i="1" s="1"/>
  <c r="H91" i="1"/>
  <c r="H89" i="1" s="1"/>
  <c r="G91" i="1"/>
  <c r="G88" i="1" s="1"/>
  <c r="F91" i="1"/>
  <c r="F90" i="1" s="1"/>
  <c r="E91" i="1"/>
  <c r="E89" i="1" s="1"/>
  <c r="D91" i="1"/>
  <c r="D87" i="1" s="1"/>
  <c r="C91" i="1"/>
  <c r="C90" i="1" s="1"/>
  <c r="N90" i="1"/>
  <c r="M90" i="1"/>
  <c r="L90" i="1"/>
  <c r="J90" i="1"/>
  <c r="H90" i="1"/>
  <c r="M89" i="1"/>
  <c r="L89" i="1"/>
  <c r="K89" i="1"/>
  <c r="J89" i="1"/>
  <c r="I89" i="1"/>
  <c r="M88" i="1"/>
  <c r="J88" i="1"/>
  <c r="I88" i="1"/>
  <c r="H88" i="1"/>
  <c r="M87" i="1"/>
  <c r="L87" i="1"/>
  <c r="K87" i="1"/>
  <c r="J87" i="1"/>
  <c r="N66" i="1"/>
  <c r="M66" i="1"/>
  <c r="L66" i="1"/>
  <c r="L74" i="1" s="1"/>
  <c r="L75" i="1" s="1"/>
  <c r="L76" i="1" s="1"/>
  <c r="K66" i="1"/>
  <c r="K74" i="1" s="1"/>
  <c r="K75" i="1" s="1"/>
  <c r="K76" i="1" s="1"/>
  <c r="J66" i="1"/>
  <c r="J74" i="1" s="1"/>
  <c r="J75" i="1" s="1"/>
  <c r="J76" i="1" s="1"/>
  <c r="I66" i="1"/>
  <c r="H66" i="1"/>
  <c r="G66" i="1"/>
  <c r="F66" i="1"/>
  <c r="E66" i="1"/>
  <c r="E74" i="1" s="1"/>
  <c r="E75" i="1" s="1"/>
  <c r="E76" i="1" s="1"/>
  <c r="D66" i="1"/>
  <c r="C66" i="1"/>
  <c r="N63" i="1"/>
  <c r="M63" i="1"/>
  <c r="L63" i="1"/>
  <c r="K63" i="1"/>
  <c r="J63" i="1"/>
  <c r="I63" i="1"/>
  <c r="H63" i="1"/>
  <c r="G63" i="1"/>
  <c r="F63" i="1"/>
  <c r="E63" i="1"/>
  <c r="D63" i="1"/>
  <c r="C63" i="1"/>
  <c r="N60" i="1"/>
  <c r="M60" i="1"/>
  <c r="L60" i="1"/>
  <c r="K60" i="1"/>
  <c r="J60" i="1"/>
  <c r="I60" i="1"/>
  <c r="H60" i="1"/>
  <c r="G60" i="1"/>
  <c r="F60" i="1"/>
  <c r="E60" i="1"/>
  <c r="D60" i="1"/>
  <c r="C60" i="1"/>
  <c r="G57" i="1"/>
  <c r="N54" i="1"/>
  <c r="M54" i="1"/>
  <c r="L54" i="1"/>
  <c r="K54" i="1"/>
  <c r="J54" i="1"/>
  <c r="I54" i="1"/>
  <c r="H54" i="1"/>
  <c r="G54" i="1"/>
  <c r="F54" i="1"/>
  <c r="E54" i="1"/>
  <c r="D54" i="1"/>
  <c r="C54" i="1"/>
  <c r="N52" i="1"/>
  <c r="M52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G51" i="1"/>
  <c r="E51" i="1"/>
  <c r="L50" i="1"/>
  <c r="K50" i="1"/>
  <c r="J50" i="1"/>
  <c r="G50" i="1"/>
  <c r="E50" i="1"/>
  <c r="L49" i="1"/>
  <c r="K49" i="1"/>
  <c r="J49" i="1"/>
  <c r="G49" i="1"/>
  <c r="E49" i="1"/>
  <c r="L48" i="1"/>
  <c r="K48" i="1"/>
  <c r="J48" i="1"/>
  <c r="G48" i="1"/>
  <c r="E48" i="1"/>
  <c r="L47" i="1"/>
  <c r="K47" i="1"/>
  <c r="J47" i="1"/>
  <c r="G47" i="1"/>
  <c r="G46" i="1" s="1"/>
  <c r="G41" i="1" s="1"/>
  <c r="E47" i="1"/>
  <c r="L46" i="1"/>
  <c r="L41" i="1" s="1"/>
  <c r="K46" i="1"/>
  <c r="K41" i="1" s="1"/>
  <c r="J46" i="1"/>
  <c r="E46" i="1"/>
  <c r="E45" i="1"/>
  <c r="I44" i="1"/>
  <c r="F43" i="1"/>
  <c r="F42" i="1" s="1"/>
  <c r="N42" i="1"/>
  <c r="N51" i="1" s="1"/>
  <c r="M42" i="1"/>
  <c r="M51" i="1" s="1"/>
  <c r="L42" i="1"/>
  <c r="K42" i="1"/>
  <c r="J42" i="1"/>
  <c r="J41" i="1" s="1"/>
  <c r="I42" i="1"/>
  <c r="I51" i="1" s="1"/>
  <c r="H42" i="1"/>
  <c r="H51" i="1" s="1"/>
  <c r="G42" i="1"/>
  <c r="E42" i="1"/>
  <c r="E41" i="1" s="1"/>
  <c r="D42" i="1"/>
  <c r="D51" i="1" s="1"/>
  <c r="C42" i="1"/>
  <c r="C51" i="1" s="1"/>
  <c r="E27" i="1"/>
  <c r="E26" i="1"/>
  <c r="E24" i="1" s="1"/>
  <c r="N24" i="1"/>
  <c r="M24" i="1"/>
  <c r="L24" i="1"/>
  <c r="K24" i="1"/>
  <c r="K28" i="1" s="1"/>
  <c r="J24" i="1"/>
  <c r="I24" i="1"/>
  <c r="H24" i="1"/>
  <c r="G24" i="1"/>
  <c r="F24" i="1"/>
  <c r="D24" i="1"/>
  <c r="C24" i="1"/>
  <c r="C28" i="1" s="1"/>
  <c r="K23" i="1"/>
  <c r="J23" i="1"/>
  <c r="F23" i="1"/>
  <c r="E23" i="1"/>
  <c r="D23" i="1"/>
  <c r="C23" i="1"/>
  <c r="K22" i="1"/>
  <c r="J22" i="1"/>
  <c r="F22" i="1"/>
  <c r="E22" i="1"/>
  <c r="D22" i="1"/>
  <c r="C22" i="1"/>
  <c r="K21" i="1"/>
  <c r="J21" i="1"/>
  <c r="F21" i="1"/>
  <c r="E21" i="1"/>
  <c r="D21" i="1"/>
  <c r="C21" i="1"/>
  <c r="K20" i="1"/>
  <c r="J20" i="1"/>
  <c r="F20" i="1"/>
  <c r="E20" i="1"/>
  <c r="D20" i="1"/>
  <c r="C20" i="1"/>
  <c r="K19" i="1"/>
  <c r="K18" i="1" s="1"/>
  <c r="J19" i="1"/>
  <c r="J18" i="1" s="1"/>
  <c r="F19" i="1"/>
  <c r="F18" i="1" s="1"/>
  <c r="F12" i="1" s="1"/>
  <c r="E19" i="1"/>
  <c r="E18" i="1" s="1"/>
  <c r="E12" i="1" s="1"/>
  <c r="D19" i="1"/>
  <c r="D18" i="1" s="1"/>
  <c r="C19" i="1"/>
  <c r="C18" i="1"/>
  <c r="L16" i="1"/>
  <c r="E15" i="1"/>
  <c r="N14" i="1"/>
  <c r="L14" i="1"/>
  <c r="L13" i="1" s="1"/>
  <c r="N13" i="1"/>
  <c r="N23" i="1" s="1"/>
  <c r="M13" i="1"/>
  <c r="M23" i="1" s="1"/>
  <c r="K13" i="1"/>
  <c r="K12" i="1" s="1"/>
  <c r="J13" i="1"/>
  <c r="I13" i="1"/>
  <c r="H13" i="1"/>
  <c r="H23" i="1" s="1"/>
  <c r="G13" i="1"/>
  <c r="G20" i="1" s="1"/>
  <c r="F13" i="1"/>
  <c r="E13" i="1"/>
  <c r="D13" i="1"/>
  <c r="C13" i="1"/>
  <c r="C12" i="1" s="1"/>
  <c r="B6" i="1"/>
  <c r="N89" i="1" l="1"/>
  <c r="N87" i="1"/>
  <c r="K90" i="1"/>
  <c r="I90" i="1"/>
  <c r="H87" i="1"/>
  <c r="G87" i="1"/>
  <c r="G90" i="1"/>
  <c r="G89" i="1"/>
  <c r="F88" i="1"/>
  <c r="F89" i="1"/>
  <c r="F87" i="1"/>
  <c r="E90" i="1"/>
  <c r="E88" i="1"/>
  <c r="E87" i="1"/>
  <c r="D90" i="1"/>
  <c r="D89" i="1"/>
  <c r="D88" i="1"/>
  <c r="C87" i="1"/>
  <c r="C88" i="1"/>
  <c r="C89" i="1"/>
  <c r="K30" i="1"/>
  <c r="K29" i="1"/>
  <c r="C30" i="1"/>
  <c r="C29" i="1"/>
  <c r="F51" i="1"/>
  <c r="F50" i="1"/>
  <c r="F49" i="1"/>
  <c r="F48" i="1"/>
  <c r="F47" i="1"/>
  <c r="F46" i="1" s="1"/>
  <c r="F41" i="1" s="1"/>
  <c r="F74" i="1"/>
  <c r="F75" i="1" s="1"/>
  <c r="F76" i="1" s="1"/>
  <c r="L20" i="1"/>
  <c r="L22" i="1"/>
  <c r="L21" i="1"/>
  <c r="L23" i="1"/>
  <c r="L19" i="1"/>
  <c r="G74" i="1"/>
  <c r="G75" i="1" s="1"/>
  <c r="G76" i="1" s="1"/>
  <c r="D28" i="1"/>
  <c r="C9" i="1"/>
  <c r="C8" i="1"/>
  <c r="C11" i="1"/>
  <c r="C10" i="1" s="1"/>
  <c r="C7" i="1"/>
  <c r="F28" i="1"/>
  <c r="J39" i="1"/>
  <c r="J37" i="1"/>
  <c r="J38" i="1"/>
  <c r="J40" i="1"/>
  <c r="D12" i="1"/>
  <c r="E38" i="1"/>
  <c r="E39" i="1"/>
  <c r="E40" i="1"/>
  <c r="E37" i="1"/>
  <c r="K11" i="1"/>
  <c r="K10" i="1" s="1"/>
  <c r="K9" i="1"/>
  <c r="K7" i="1"/>
  <c r="K8" i="1"/>
  <c r="E28" i="1"/>
  <c r="K40" i="1"/>
  <c r="K39" i="1"/>
  <c r="K38" i="1"/>
  <c r="K37" i="1"/>
  <c r="K6" i="1" s="1"/>
  <c r="J28" i="1"/>
  <c r="L40" i="1"/>
  <c r="L39" i="1"/>
  <c r="L38" i="1"/>
  <c r="L37" i="1"/>
  <c r="E11" i="1"/>
  <c r="E10" i="1" s="1"/>
  <c r="E9" i="1"/>
  <c r="E8" i="1"/>
  <c r="E7" i="1"/>
  <c r="E6" i="1"/>
  <c r="G40" i="1"/>
  <c r="G39" i="1"/>
  <c r="G38" i="1"/>
  <c r="G37" i="1"/>
  <c r="J12" i="1"/>
  <c r="F11" i="1"/>
  <c r="F10" i="1" s="1"/>
  <c r="F9" i="1"/>
  <c r="F8" i="1"/>
  <c r="F7" i="1"/>
  <c r="G19" i="1"/>
  <c r="G22" i="1"/>
  <c r="G23" i="1"/>
  <c r="N48" i="1"/>
  <c r="I19" i="1"/>
  <c r="I18" i="1" s="1"/>
  <c r="I28" i="1" s="1"/>
  <c r="I20" i="1"/>
  <c r="I21" i="1"/>
  <c r="I22" i="1"/>
  <c r="I23" i="1"/>
  <c r="D47" i="1"/>
  <c r="D48" i="1"/>
  <c r="D49" i="1"/>
  <c r="D50" i="1"/>
  <c r="C113" i="1"/>
  <c r="D113" i="1"/>
  <c r="E113" i="1"/>
  <c r="M19" i="1"/>
  <c r="M20" i="1"/>
  <c r="M21" i="1"/>
  <c r="M22" i="1"/>
  <c r="H47" i="1"/>
  <c r="H48" i="1"/>
  <c r="H49" i="1"/>
  <c r="H50" i="1"/>
  <c r="G113" i="1"/>
  <c r="N19" i="1"/>
  <c r="N20" i="1"/>
  <c r="N21" i="1"/>
  <c r="N22" i="1"/>
  <c r="I47" i="1"/>
  <c r="I48" i="1"/>
  <c r="I49" i="1"/>
  <c r="I50" i="1"/>
  <c r="H113" i="1"/>
  <c r="I113" i="1"/>
  <c r="J113" i="1"/>
  <c r="K113" i="1"/>
  <c r="M47" i="1"/>
  <c r="M46" i="1" s="1"/>
  <c r="M41" i="1" s="1"/>
  <c r="M48" i="1"/>
  <c r="M49" i="1"/>
  <c r="M50" i="1"/>
  <c r="L113" i="1"/>
  <c r="G21" i="1"/>
  <c r="N47" i="1"/>
  <c r="N49" i="1"/>
  <c r="N50" i="1"/>
  <c r="H19" i="1"/>
  <c r="H20" i="1"/>
  <c r="H21" i="1"/>
  <c r="H22" i="1"/>
  <c r="C47" i="1"/>
  <c r="C48" i="1"/>
  <c r="C49" i="1"/>
  <c r="C50" i="1"/>
  <c r="N113" i="1"/>
  <c r="F40" i="1" l="1"/>
  <c r="F39" i="1"/>
  <c r="F38" i="1"/>
  <c r="F37" i="1"/>
  <c r="F6" i="1" s="1"/>
  <c r="H46" i="1"/>
  <c r="I46" i="1"/>
  <c r="D9" i="1"/>
  <c r="D11" i="1"/>
  <c r="D10" i="1" s="1"/>
  <c r="D7" i="1"/>
  <c r="D8" i="1"/>
  <c r="D46" i="1"/>
  <c r="E30" i="1"/>
  <c r="E29" i="1"/>
  <c r="C46" i="1"/>
  <c r="M18" i="1"/>
  <c r="I12" i="1"/>
  <c r="D30" i="1"/>
  <c r="D29" i="1"/>
  <c r="M40" i="1"/>
  <c r="M39" i="1"/>
  <c r="M38" i="1"/>
  <c r="M37" i="1"/>
  <c r="J11" i="1"/>
  <c r="J10" i="1" s="1"/>
  <c r="J8" i="1"/>
  <c r="J6" i="1"/>
  <c r="J9" i="1"/>
  <c r="J7" i="1"/>
  <c r="M74" i="1"/>
  <c r="M75" i="1" s="1"/>
  <c r="M76" i="1" s="1"/>
  <c r="I29" i="1"/>
  <c r="I30" i="1"/>
  <c r="L18" i="1"/>
  <c r="N18" i="1"/>
  <c r="H18" i="1"/>
  <c r="G18" i="1"/>
  <c r="J30" i="1"/>
  <c r="J29" i="1"/>
  <c r="F30" i="1"/>
  <c r="F29" i="1"/>
  <c r="N46" i="1"/>
  <c r="I41" i="1" l="1"/>
  <c r="I74" i="1"/>
  <c r="I75" i="1" s="1"/>
  <c r="I76" i="1" s="1"/>
  <c r="D41" i="1"/>
  <c r="D74" i="1"/>
  <c r="D75" i="1" s="1"/>
  <c r="D76" i="1" s="1"/>
  <c r="H41" i="1"/>
  <c r="H74" i="1"/>
  <c r="H75" i="1" s="1"/>
  <c r="H76" i="1" s="1"/>
  <c r="M28" i="1"/>
  <c r="M12" i="1"/>
  <c r="G12" i="1"/>
  <c r="G28" i="1"/>
  <c r="H28" i="1"/>
  <c r="H12" i="1"/>
  <c r="N28" i="1"/>
  <c r="N12" i="1"/>
  <c r="L12" i="1"/>
  <c r="L28" i="1"/>
  <c r="I11" i="1"/>
  <c r="I10" i="1" s="1"/>
  <c r="I8" i="1"/>
  <c r="I7" i="1"/>
  <c r="I9" i="1"/>
  <c r="N41" i="1"/>
  <c r="N74" i="1"/>
  <c r="N75" i="1" s="1"/>
  <c r="N76" i="1" s="1"/>
  <c r="C74" i="1"/>
  <c r="C76" i="1" s="1"/>
  <c r="C41" i="1"/>
  <c r="L11" i="1" l="1"/>
  <c r="L10" i="1" s="1"/>
  <c r="L9" i="1"/>
  <c r="L8" i="1"/>
  <c r="L7" i="1"/>
  <c r="L6" i="1"/>
  <c r="N30" i="1"/>
  <c r="N29" i="1"/>
  <c r="H6" i="1"/>
  <c r="H11" i="1"/>
  <c r="H10" i="1" s="1"/>
  <c r="H9" i="1"/>
  <c r="H7" i="1"/>
  <c r="H8" i="1"/>
  <c r="M30" i="1"/>
  <c r="M29" i="1"/>
  <c r="H39" i="1"/>
  <c r="H40" i="1"/>
  <c r="H37" i="1"/>
  <c r="H38" i="1"/>
  <c r="L30" i="1"/>
  <c r="L29" i="1"/>
  <c r="D37" i="1"/>
  <c r="D6" i="1" s="1"/>
  <c r="D40" i="1"/>
  <c r="D39" i="1"/>
  <c r="D38" i="1"/>
  <c r="N8" i="1"/>
  <c r="N11" i="1"/>
  <c r="N10" i="1" s="1"/>
  <c r="N7" i="1"/>
  <c r="N9" i="1"/>
  <c r="C40" i="1"/>
  <c r="C38" i="1"/>
  <c r="C37" i="1"/>
  <c r="C6" i="1" s="1"/>
  <c r="C39" i="1"/>
  <c r="I40" i="1"/>
  <c r="I39" i="1"/>
  <c r="I38" i="1"/>
  <c r="I37" i="1"/>
  <c r="I6" i="1" s="1"/>
  <c r="H30" i="1"/>
  <c r="H29" i="1"/>
  <c r="N40" i="1"/>
  <c r="N39" i="1"/>
  <c r="N38" i="1"/>
  <c r="N37" i="1"/>
  <c r="N6" i="1" s="1"/>
  <c r="G30" i="1"/>
  <c r="G29" i="1"/>
  <c r="G8" i="1"/>
  <c r="G7" i="1"/>
  <c r="G11" i="1"/>
  <c r="G10" i="1" s="1"/>
  <c r="G6" i="1"/>
  <c r="G9" i="1"/>
  <c r="M11" i="1"/>
  <c r="M10" i="1" s="1"/>
  <c r="M9" i="1"/>
  <c r="M8" i="1"/>
  <c r="M7" i="1"/>
  <c r="M6" i="1"/>
</calcChain>
</file>

<file path=xl/sharedStrings.xml><?xml version="1.0" encoding="utf-8"?>
<sst xmlns="http://schemas.openxmlformats.org/spreadsheetml/2006/main" count="111" uniqueCount="63">
  <si>
    <t>Дархан-Уул аймгийн Мал эмнэлгийн газрын 2022 оны төсвийн хуваарь</t>
  </si>
  <si>
    <t>УИХ баталсан</t>
  </si>
  <si>
    <t xml:space="preserve">      Дархан-уул</t>
  </si>
  <si>
    <t xml:space="preserve">            Мал аж ахуйг хєгжїїлэх</t>
  </si>
  <si>
    <t xml:space="preserve">                  Мал эмнэлгийн газар</t>
  </si>
  <si>
    <t xml:space="preserve">                              Їндсэн їйл ажиллагааны  зардал</t>
  </si>
  <si>
    <t xml:space="preserve">                                               НИЙТ ЗАРЛАГА ба ЦЭВЭР ЗЭЭЛИЙН ДЇН</t>
  </si>
  <si>
    <t xml:space="preserve">                                                    УРСГАЛ ЗАРДАЛ</t>
  </si>
  <si>
    <t xml:space="preserve">                                                         БАРАА, ЇЙЛЧИЛГЭЭНИЙ ЗАРДАЛ</t>
  </si>
  <si>
    <t xml:space="preserve">                                                              Цалин, хєлс болон нэмэгдэл урамшил</t>
  </si>
  <si>
    <t xml:space="preserve">                                                                        Їндсэн цалин</t>
  </si>
  <si>
    <t xml:space="preserve">                                                                        Нэмэгдэл</t>
  </si>
  <si>
    <t xml:space="preserve">                                                                        Унаа хоолны Хєнгєлєлт</t>
  </si>
  <si>
    <t xml:space="preserve">                                                                        Урамшуулал</t>
  </si>
  <si>
    <t xml:space="preserve">                                                              Ажил олгогчоос нийгмийн даатгалд тєлєх шимтгэл</t>
  </si>
  <si>
    <t xml:space="preserve">                                                                        Тэтгэврийн даатгал</t>
  </si>
  <si>
    <t xml:space="preserve">                                                                        Тэтгэмжийн даатгал</t>
  </si>
  <si>
    <t xml:space="preserve">                                                                        ЇОМШ-ний даатгал</t>
  </si>
  <si>
    <t xml:space="preserve">                                                                        Ажилгїйдлийн даатгал</t>
  </si>
  <si>
    <t xml:space="preserve">                                                                        Эрїїл мэндийн даатгал</t>
  </si>
  <si>
    <t xml:space="preserve">                                                              Хангамж, бараа материалын зардал</t>
  </si>
  <si>
    <t xml:space="preserve">                                                                        Бичиг хэрэг</t>
  </si>
  <si>
    <t xml:space="preserve">                                                                        Тээвэр, шатахуун</t>
  </si>
  <si>
    <t xml:space="preserve">                                                                        Шуудан, холбоо, интернэтийн тєлбєр</t>
  </si>
  <si>
    <t xml:space="preserve">                                               ЗАРДЛЫГ САНХЇЇЖЇЇЛЭХ ЭХ ЇЇСВЭР</t>
  </si>
  <si>
    <t xml:space="preserve">                                                    Улсын тєсвєєс санхїїжих</t>
  </si>
  <si>
    <t xml:space="preserve">                                                                        Улсын тєсвєєс санхїїжих</t>
  </si>
  <si>
    <t xml:space="preserve">                                               ТЄСВИЙН БУСАД МЭДЭЭЛЛИЙН АНГИЛАЛ</t>
  </si>
  <si>
    <t xml:space="preserve">                                                    АЖИЛЛАГСДЫН ТОО</t>
  </si>
  <si>
    <t xml:space="preserve">                                                                        Гїйцэтгэх ажилтан</t>
  </si>
  <si>
    <t xml:space="preserve">                                                    ОРОН ТООНЫ МЭДЭЭЛЭЛ</t>
  </si>
  <si>
    <t xml:space="preserve">                                                                        Тєрийн захиргааны албан хаагч (ТЗ)</t>
  </si>
  <si>
    <t xml:space="preserve">            Хєдєє аж ахуй, газар тариалан, аж їйлдвэрийн бодлого удирдлага</t>
  </si>
  <si>
    <t xml:space="preserve">                                                              Байр ашиглалттай холбоотой тогтмол зардал</t>
  </si>
  <si>
    <t xml:space="preserve">                                                                        Тїлш, халаалт</t>
  </si>
  <si>
    <t xml:space="preserve">                                                                        Хог хаягдал зайлуулах, хортон мэрэгчдийн устгал, ариутгал</t>
  </si>
  <si>
    <t xml:space="preserve">                                                                        Бага їнэтэй, тїргэн элэгдэх, ахуйн эд зїйлс</t>
  </si>
  <si>
    <t xml:space="preserve">                                                              Нормативт зардал</t>
  </si>
  <si>
    <t xml:space="preserve">                                                                        Эм, бэлдмэл, эмнэлгийн хэрэгсэл</t>
  </si>
  <si>
    <t xml:space="preserve">                                                                        Нормын хувцас, зєєлєн эдлэл</t>
  </si>
  <si>
    <t xml:space="preserve">                                                              Эд хогшил, урсгал засварын зардал</t>
  </si>
  <si>
    <t xml:space="preserve">                                                                        Багаж, техник, хэрэгсэл</t>
  </si>
  <si>
    <t xml:space="preserve">                                                                        Урсгал засвар</t>
  </si>
  <si>
    <t xml:space="preserve">                                                              Бусдаар гїйцэтгїїлсэн ажил, їйлчилгээний тєлбєр, хураамж</t>
  </si>
  <si>
    <t xml:space="preserve">                                                                        Аудит, баталгаажуулалт, зэрэглэл тогтоох</t>
  </si>
  <si>
    <t xml:space="preserve">                                                                        Даатгалын їйлчилгээ</t>
  </si>
  <si>
    <t xml:space="preserve">                                                                        Тээврийн хэрэгслийн татвар</t>
  </si>
  <si>
    <t xml:space="preserve">                                                                        Тээврийн хэрэгслийн оношлогоо</t>
  </si>
  <si>
    <t xml:space="preserve">                                                    Тєсєвт байгууллагын їйл ажиллагаанаас</t>
  </si>
  <si>
    <t xml:space="preserve">                                                                        Їндсэн їйл ажиллагааны орлогоос санхїїжих</t>
  </si>
  <si>
    <t xml:space="preserve">                                                                        Удирдах ажилтан</t>
  </si>
  <si>
    <t xml:space="preserve">                                                                        Їйлчлэх ажилтан</t>
  </si>
  <si>
    <t xml:space="preserve">                                                                        Тєрийн їйлчилгээний бусад албан хаагч (ТЇ)</t>
  </si>
  <si>
    <t xml:space="preserve">                              Байр ашиглалтын їйлчилгээ</t>
  </si>
  <si>
    <t xml:space="preserve">                                                                        Бусдаар гїйцэтгїїлсэн бусад нийтлэг ажил, їйлчилгээний тєлбєр, хураамж</t>
  </si>
  <si>
    <t xml:space="preserve">                              Лабораторийн итгэмжлэл</t>
  </si>
  <si>
    <t xml:space="preserve">                              Ажил олгогчоос олгох тэтгэмж, урамшуулал, дэмжлэг</t>
  </si>
  <si>
    <t xml:space="preserve">                                                         УРСГАЛ ШИЛЖЇЇЛЭГ</t>
  </si>
  <si>
    <t xml:space="preserve">                                                              Бусад урсгал шилжїїлэг</t>
  </si>
  <si>
    <t xml:space="preserve">                                                                        Тэтгэвэрт гарахад олгох нэг удаагийн мєнгєн тэтгэмж</t>
  </si>
  <si>
    <t xml:space="preserve">                                                                        Нэг удаагийн тэтгэмж, шагнал урамшуулал</t>
  </si>
  <si>
    <t xml:space="preserve">                                                    НИЙТ ТЭТГЭВЭРТ ГАРАГЧ</t>
  </si>
  <si>
    <t xml:space="preserve">                                                                        Тєрийн албаны тухай хуулиар тэтгэвэрт гарагч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</si>
</sst>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5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FBMOArial"/>
      <family val="2"/>
      <charset val="204"/>
    </font>
    <font>
      <b/>
      <sz val="8"/>
      <name val="FBMOArial"/>
      <family val="2"/>
      <charset val="204"/>
    </font>
    <font>
      <b/>
      <sz val="8"/>
      <name val="FBMO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right"/>
    </xf>
    <xf numFmtId="43" fontId="2" fillId="0" borderId="0" xfId="0" applyNumberFormat="1" applyFont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7"/>
  <sheetViews>
    <sheetView tabSelected="1" topLeftCell="A37" workbookViewId="0">
      <selection activeCell="H57" sqref="H57"/>
    </sheetView>
  </sheetViews>
  <sheetFormatPr defaultRowHeight="14.25"/>
  <cols>
    <col min="1" max="1" width="56.25" customWidth="1"/>
    <col min="2" max="2" width="7.125" customWidth="1"/>
    <col min="3" max="3" width="7.875" style="1" customWidth="1"/>
    <col min="4" max="4" width="8.125" style="1" customWidth="1"/>
    <col min="5" max="14" width="9" style="1"/>
  </cols>
  <sheetData>
    <row r="2" spans="1:1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5" spans="1:14" s="5" customFormat="1" ht="20.25" customHeight="1">
      <c r="A5" s="2"/>
      <c r="B5" s="3" t="s">
        <v>1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</row>
    <row r="6" spans="1:14" s="5" customFormat="1" ht="11.25">
      <c r="A6" s="6" t="s">
        <v>2</v>
      </c>
      <c r="B6" s="7">
        <f>+B7+B37+B87+B96+B105</f>
        <v>336141.40000000008</v>
      </c>
      <c r="C6" s="7">
        <f t="shared" ref="C6:N6" si="0">C12+C37+C90+C99+C108</f>
        <v>24124.0605</v>
      </c>
      <c r="D6" s="7">
        <f t="shared" si="0"/>
        <v>25430.0605</v>
      </c>
      <c r="E6" s="7">
        <f t="shared" si="0"/>
        <v>26741.568500000001</v>
      </c>
      <c r="F6" s="7">
        <f t="shared" si="0"/>
        <v>23809.503000000001</v>
      </c>
      <c r="G6" s="7">
        <f t="shared" si="0"/>
        <v>31706.695500000002</v>
      </c>
      <c r="H6" s="7">
        <f t="shared" si="0"/>
        <v>23024.980500000001</v>
      </c>
      <c r="I6" s="7">
        <f t="shared" si="0"/>
        <v>40204.7405</v>
      </c>
      <c r="J6" s="7">
        <f t="shared" si="0"/>
        <v>20546.680500000002</v>
      </c>
      <c r="K6" s="7">
        <f t="shared" si="0"/>
        <v>16111.528</v>
      </c>
      <c r="L6" s="7">
        <f t="shared" si="0"/>
        <v>11577.233</v>
      </c>
      <c r="M6" s="7">
        <f t="shared" si="0"/>
        <v>15838.178</v>
      </c>
      <c r="N6" s="7">
        <f t="shared" si="0"/>
        <v>77008.178000000014</v>
      </c>
    </row>
    <row r="7" spans="1:14" s="5" customFormat="1" ht="11.25">
      <c r="A7" s="8" t="s">
        <v>3</v>
      </c>
      <c r="B7" s="9">
        <v>96462.6</v>
      </c>
      <c r="C7" s="9">
        <f t="shared" ref="C7:N7" si="1">C12</f>
        <v>7924.6005000000005</v>
      </c>
      <c r="D7" s="9">
        <f t="shared" si="1"/>
        <v>7924.6005000000005</v>
      </c>
      <c r="E7" s="9">
        <f t="shared" si="1"/>
        <v>8035.6985000000004</v>
      </c>
      <c r="F7" s="9">
        <f t="shared" si="1"/>
        <v>7718.3005000000003</v>
      </c>
      <c r="G7" s="9">
        <f t="shared" si="1"/>
        <v>14583.825499999999</v>
      </c>
      <c r="H7" s="9">
        <f t="shared" si="1"/>
        <v>7924.6005000000005</v>
      </c>
      <c r="I7" s="9">
        <f t="shared" si="1"/>
        <v>7924.6005000000005</v>
      </c>
      <c r="J7" s="9">
        <f t="shared" si="1"/>
        <v>7718.2705000000005</v>
      </c>
      <c r="K7" s="9">
        <f t="shared" si="1"/>
        <v>7924.6005000000005</v>
      </c>
      <c r="L7" s="9">
        <f t="shared" si="1"/>
        <v>3410.7055</v>
      </c>
      <c r="M7" s="9">
        <f t="shared" si="1"/>
        <v>7686.2505000000001</v>
      </c>
      <c r="N7" s="9">
        <f t="shared" si="1"/>
        <v>7686.5504999999994</v>
      </c>
    </row>
    <row r="8" spans="1:14" s="5" customFormat="1" ht="11.25">
      <c r="A8" s="8" t="s">
        <v>4</v>
      </c>
      <c r="B8" s="9">
        <v>96462.6</v>
      </c>
      <c r="C8" s="9">
        <f t="shared" ref="C8:N8" si="2">C12</f>
        <v>7924.6005000000005</v>
      </c>
      <c r="D8" s="9">
        <f t="shared" si="2"/>
        <v>7924.6005000000005</v>
      </c>
      <c r="E8" s="9">
        <f t="shared" si="2"/>
        <v>8035.6985000000004</v>
      </c>
      <c r="F8" s="9">
        <f t="shared" si="2"/>
        <v>7718.3005000000003</v>
      </c>
      <c r="G8" s="9">
        <f t="shared" si="2"/>
        <v>14583.825499999999</v>
      </c>
      <c r="H8" s="9">
        <f t="shared" si="2"/>
        <v>7924.6005000000005</v>
      </c>
      <c r="I8" s="9">
        <f t="shared" si="2"/>
        <v>7924.6005000000005</v>
      </c>
      <c r="J8" s="9">
        <f t="shared" si="2"/>
        <v>7718.2705000000005</v>
      </c>
      <c r="K8" s="9">
        <f t="shared" si="2"/>
        <v>7924.6005000000005</v>
      </c>
      <c r="L8" s="9">
        <f t="shared" si="2"/>
        <v>3410.7055</v>
      </c>
      <c r="M8" s="9">
        <f t="shared" si="2"/>
        <v>7686.2505000000001</v>
      </c>
      <c r="N8" s="9">
        <f t="shared" si="2"/>
        <v>7686.5504999999994</v>
      </c>
    </row>
    <row r="9" spans="1:14" s="5" customFormat="1" ht="11.25">
      <c r="A9" s="8" t="s">
        <v>5</v>
      </c>
      <c r="B9" s="9">
        <v>96462.6</v>
      </c>
      <c r="C9" s="9">
        <f t="shared" ref="C9:N9" si="3">C12</f>
        <v>7924.6005000000005</v>
      </c>
      <c r="D9" s="9">
        <f t="shared" si="3"/>
        <v>7924.6005000000005</v>
      </c>
      <c r="E9" s="9">
        <f t="shared" si="3"/>
        <v>8035.6985000000004</v>
      </c>
      <c r="F9" s="9">
        <f t="shared" si="3"/>
        <v>7718.3005000000003</v>
      </c>
      <c r="G9" s="9">
        <f t="shared" si="3"/>
        <v>14583.825499999999</v>
      </c>
      <c r="H9" s="9">
        <f t="shared" si="3"/>
        <v>7924.6005000000005</v>
      </c>
      <c r="I9" s="9">
        <f t="shared" si="3"/>
        <v>7924.6005000000005</v>
      </c>
      <c r="J9" s="9">
        <f t="shared" si="3"/>
        <v>7718.2705000000005</v>
      </c>
      <c r="K9" s="9">
        <f t="shared" si="3"/>
        <v>7924.6005000000005</v>
      </c>
      <c r="L9" s="9">
        <f t="shared" si="3"/>
        <v>3410.7055</v>
      </c>
      <c r="M9" s="9">
        <f t="shared" si="3"/>
        <v>7686.2505000000001</v>
      </c>
      <c r="N9" s="9">
        <f t="shared" si="3"/>
        <v>7686.5504999999994</v>
      </c>
    </row>
    <row r="10" spans="1:14" s="5" customFormat="1" ht="11.25">
      <c r="A10" s="8" t="s">
        <v>6</v>
      </c>
      <c r="B10" s="9">
        <v>96462.6</v>
      </c>
      <c r="C10" s="9">
        <f t="shared" ref="C10:N11" si="4">C11</f>
        <v>7924.6005000000005</v>
      </c>
      <c r="D10" s="9">
        <f t="shared" si="4"/>
        <v>7924.6005000000005</v>
      </c>
      <c r="E10" s="9">
        <f t="shared" si="4"/>
        <v>8035.6985000000004</v>
      </c>
      <c r="F10" s="9">
        <f t="shared" si="4"/>
        <v>7718.3005000000003</v>
      </c>
      <c r="G10" s="9">
        <f t="shared" si="4"/>
        <v>14583.825499999999</v>
      </c>
      <c r="H10" s="9">
        <f t="shared" si="4"/>
        <v>7924.6005000000005</v>
      </c>
      <c r="I10" s="9">
        <f t="shared" si="4"/>
        <v>7924.6005000000005</v>
      </c>
      <c r="J10" s="9">
        <f t="shared" si="4"/>
        <v>7718.2705000000005</v>
      </c>
      <c r="K10" s="9">
        <f t="shared" si="4"/>
        <v>7924.6005000000005</v>
      </c>
      <c r="L10" s="9">
        <f t="shared" si="4"/>
        <v>3410.7055</v>
      </c>
      <c r="M10" s="9">
        <f t="shared" si="4"/>
        <v>7686.2505000000001</v>
      </c>
      <c r="N10" s="9">
        <f t="shared" si="4"/>
        <v>7686.5504999999994</v>
      </c>
    </row>
    <row r="11" spans="1:14" s="5" customFormat="1" ht="11.25">
      <c r="A11" s="8" t="s">
        <v>7</v>
      </c>
      <c r="B11" s="9">
        <v>96462.6</v>
      </c>
      <c r="C11" s="9">
        <f t="shared" si="4"/>
        <v>7924.6005000000005</v>
      </c>
      <c r="D11" s="9">
        <f t="shared" si="4"/>
        <v>7924.6005000000005</v>
      </c>
      <c r="E11" s="9">
        <f t="shared" si="4"/>
        <v>8035.6985000000004</v>
      </c>
      <c r="F11" s="9">
        <f t="shared" si="4"/>
        <v>7718.3005000000003</v>
      </c>
      <c r="G11" s="9">
        <f t="shared" si="4"/>
        <v>14583.825499999999</v>
      </c>
      <c r="H11" s="9">
        <f t="shared" si="4"/>
        <v>7924.6005000000005</v>
      </c>
      <c r="I11" s="9">
        <f t="shared" si="4"/>
        <v>7924.6005000000005</v>
      </c>
      <c r="J11" s="9">
        <f t="shared" si="4"/>
        <v>7718.2705000000005</v>
      </c>
      <c r="K11" s="9">
        <f t="shared" si="4"/>
        <v>7924.6005000000005</v>
      </c>
      <c r="L11" s="9">
        <f t="shared" si="4"/>
        <v>3410.7055</v>
      </c>
      <c r="M11" s="9">
        <f t="shared" si="4"/>
        <v>7686.2505000000001</v>
      </c>
      <c r="N11" s="9">
        <f t="shared" si="4"/>
        <v>7686.5504999999994</v>
      </c>
    </row>
    <row r="12" spans="1:14" s="5" customFormat="1" ht="11.25">
      <c r="A12" s="8" t="s">
        <v>8</v>
      </c>
      <c r="B12" s="9">
        <v>96462.6</v>
      </c>
      <c r="C12" s="9">
        <f t="shared" ref="C12:N12" si="5">C13+C18+C24</f>
        <v>7924.6005000000005</v>
      </c>
      <c r="D12" s="9">
        <f t="shared" si="5"/>
        <v>7924.6005000000005</v>
      </c>
      <c r="E12" s="9">
        <f t="shared" si="5"/>
        <v>8035.6985000000004</v>
      </c>
      <c r="F12" s="9">
        <f t="shared" si="5"/>
        <v>7718.3005000000003</v>
      </c>
      <c r="G12" s="9">
        <f t="shared" si="5"/>
        <v>14583.825499999999</v>
      </c>
      <c r="H12" s="9">
        <f t="shared" si="5"/>
        <v>7924.6005000000005</v>
      </c>
      <c r="I12" s="9">
        <f t="shared" si="5"/>
        <v>7924.6005000000005</v>
      </c>
      <c r="J12" s="9">
        <f t="shared" si="5"/>
        <v>7718.2705000000005</v>
      </c>
      <c r="K12" s="9">
        <f t="shared" si="5"/>
        <v>7924.6005000000005</v>
      </c>
      <c r="L12" s="9">
        <f t="shared" si="5"/>
        <v>3410.7055</v>
      </c>
      <c r="M12" s="9">
        <f t="shared" si="5"/>
        <v>7686.2505000000001</v>
      </c>
      <c r="N12" s="9">
        <f t="shared" si="5"/>
        <v>7686.5504999999994</v>
      </c>
    </row>
    <row r="13" spans="1:14" s="5" customFormat="1" ht="11.25">
      <c r="A13" s="8" t="s">
        <v>9</v>
      </c>
      <c r="B13" s="9">
        <v>82522.399999999994</v>
      </c>
      <c r="C13" s="7">
        <f t="shared" ref="C13:N13" si="6">C14+C15+C16+C17</f>
        <v>6716.3</v>
      </c>
      <c r="D13" s="7">
        <f t="shared" si="6"/>
        <v>6716.3</v>
      </c>
      <c r="E13" s="7">
        <f t="shared" si="6"/>
        <v>6991.1</v>
      </c>
      <c r="F13" s="7">
        <f t="shared" si="6"/>
        <v>6716.3</v>
      </c>
      <c r="G13" s="7">
        <f>G14+G15+G16+G17</f>
        <v>12765.3</v>
      </c>
      <c r="H13" s="7">
        <f t="shared" si="6"/>
        <v>6716.3</v>
      </c>
      <c r="I13" s="7">
        <f t="shared" si="6"/>
        <v>6716.3</v>
      </c>
      <c r="J13" s="7">
        <f t="shared" si="6"/>
        <v>6716.3</v>
      </c>
      <c r="K13" s="7">
        <f t="shared" si="6"/>
        <v>6716.3</v>
      </c>
      <c r="L13" s="7">
        <f t="shared" si="6"/>
        <v>2739.3</v>
      </c>
      <c r="M13" s="7">
        <f t="shared" si="6"/>
        <v>6506.3</v>
      </c>
      <c r="N13" s="7">
        <f t="shared" si="6"/>
        <v>6506.3</v>
      </c>
    </row>
    <row r="14" spans="1:14" s="5" customFormat="1" ht="11.25">
      <c r="A14" s="8" t="s">
        <v>10</v>
      </c>
      <c r="B14" s="9">
        <v>67767</v>
      </c>
      <c r="C14" s="10">
        <v>5965</v>
      </c>
      <c r="D14" s="10">
        <v>5965</v>
      </c>
      <c r="E14" s="10">
        <v>5965</v>
      </c>
      <c r="F14" s="10">
        <v>5965</v>
      </c>
      <c r="G14" s="10">
        <v>5965</v>
      </c>
      <c r="H14" s="10">
        <v>5965</v>
      </c>
      <c r="I14" s="10">
        <v>5965</v>
      </c>
      <c r="J14" s="10">
        <v>5965</v>
      </c>
      <c r="K14" s="10">
        <v>5965</v>
      </c>
      <c r="L14" s="10">
        <f>5965-3813</f>
        <v>2152</v>
      </c>
      <c r="M14" s="10">
        <v>5965</v>
      </c>
      <c r="N14" s="10">
        <f>5965</f>
        <v>5965</v>
      </c>
    </row>
    <row r="15" spans="1:14" s="5" customFormat="1" ht="11.25">
      <c r="A15" s="8" t="s">
        <v>11</v>
      </c>
      <c r="B15" s="9">
        <v>6770.4</v>
      </c>
      <c r="C15" s="10">
        <v>541.29999999999995</v>
      </c>
      <c r="D15" s="10">
        <v>541.29999999999995</v>
      </c>
      <c r="E15" s="10">
        <f>541.3+274.8</f>
        <v>816.09999999999991</v>
      </c>
      <c r="F15" s="10">
        <v>541.29999999999995</v>
      </c>
      <c r="G15" s="10">
        <v>541.29999999999995</v>
      </c>
      <c r="H15" s="10">
        <v>541.29999999999995</v>
      </c>
      <c r="I15" s="10">
        <v>541.29999999999995</v>
      </c>
      <c r="J15" s="10">
        <v>541.29999999999995</v>
      </c>
      <c r="K15" s="10">
        <v>541.29999999999995</v>
      </c>
      <c r="L15" s="10">
        <v>541.29999999999995</v>
      </c>
      <c r="M15" s="10">
        <v>541.29999999999995</v>
      </c>
      <c r="N15" s="10">
        <v>541.29999999999995</v>
      </c>
    </row>
    <row r="16" spans="1:14" s="5" customFormat="1" ht="11.25">
      <c r="A16" s="8" t="s">
        <v>12</v>
      </c>
      <c r="B16" s="9">
        <v>1936</v>
      </c>
      <c r="C16" s="10">
        <v>210</v>
      </c>
      <c r="D16" s="10">
        <v>210</v>
      </c>
      <c r="E16" s="10">
        <v>210</v>
      </c>
      <c r="F16" s="10">
        <v>210</v>
      </c>
      <c r="G16" s="10">
        <v>210</v>
      </c>
      <c r="H16" s="10">
        <v>210</v>
      </c>
      <c r="I16" s="10">
        <v>210</v>
      </c>
      <c r="J16" s="10">
        <v>210</v>
      </c>
      <c r="K16" s="10">
        <v>210</v>
      </c>
      <c r="L16" s="10">
        <f>210-164</f>
        <v>46</v>
      </c>
      <c r="M16" s="10"/>
      <c r="N16" s="10"/>
    </row>
    <row r="17" spans="1:14" s="5" customFormat="1" ht="11.25">
      <c r="A17" s="8" t="s">
        <v>13</v>
      </c>
      <c r="B17" s="9">
        <v>6049</v>
      </c>
      <c r="C17" s="4"/>
      <c r="D17" s="4"/>
      <c r="E17" s="4"/>
      <c r="F17" s="4"/>
      <c r="G17" s="11">
        <v>6049</v>
      </c>
      <c r="H17" s="4"/>
      <c r="I17" s="4"/>
      <c r="J17" s="4"/>
      <c r="K17" s="4"/>
      <c r="L17" s="4"/>
      <c r="M17" s="4"/>
      <c r="N17" s="4"/>
    </row>
    <row r="18" spans="1:14" s="5" customFormat="1" ht="11.25">
      <c r="A18" s="8" t="s">
        <v>14</v>
      </c>
      <c r="B18" s="9">
        <v>10315.200000000001</v>
      </c>
      <c r="C18" s="7">
        <f t="shared" ref="C18:N18" si="7">C19+C20+C21+C22+C23</f>
        <v>906.70050000000003</v>
      </c>
      <c r="D18" s="7">
        <f t="shared" si="7"/>
        <v>906.70050000000003</v>
      </c>
      <c r="E18" s="7">
        <f t="shared" si="7"/>
        <v>737.49850000000015</v>
      </c>
      <c r="F18" s="7">
        <f t="shared" si="7"/>
        <v>700.40049999999997</v>
      </c>
      <c r="G18" s="7">
        <f t="shared" si="7"/>
        <v>1516.9254999999998</v>
      </c>
      <c r="H18" s="7">
        <f t="shared" si="7"/>
        <v>906.70050000000003</v>
      </c>
      <c r="I18" s="7">
        <f t="shared" si="7"/>
        <v>906.70050000000003</v>
      </c>
      <c r="J18" s="7">
        <f t="shared" si="7"/>
        <v>700.37049999999999</v>
      </c>
      <c r="K18" s="7">
        <f t="shared" si="7"/>
        <v>906.70050000000003</v>
      </c>
      <c r="L18" s="7">
        <f t="shared" si="7"/>
        <v>369.80549999999999</v>
      </c>
      <c r="M18" s="7">
        <f t="shared" si="7"/>
        <v>878.35050000000001</v>
      </c>
      <c r="N18" s="7">
        <f t="shared" si="7"/>
        <v>878.35050000000001</v>
      </c>
    </row>
    <row r="19" spans="1:14" s="5" customFormat="1" ht="11.25">
      <c r="A19" s="8" t="s">
        <v>15</v>
      </c>
      <c r="B19" s="9">
        <v>7014.4</v>
      </c>
      <c r="C19" s="10">
        <f>C13*9.5%</f>
        <v>638.04849999999999</v>
      </c>
      <c r="D19" s="10">
        <f t="shared" ref="D19:N19" si="8">D13*9.5%</f>
        <v>638.04849999999999</v>
      </c>
      <c r="E19" s="10">
        <f>E13*9.5%-206.3</f>
        <v>457.85450000000009</v>
      </c>
      <c r="F19" s="10">
        <f>F13*9.5%-206.3</f>
        <v>431.74849999999998</v>
      </c>
      <c r="G19" s="10">
        <f>G13*9.5%-206.3</f>
        <v>1006.4034999999999</v>
      </c>
      <c r="H19" s="10">
        <f t="shared" si="8"/>
        <v>638.04849999999999</v>
      </c>
      <c r="I19" s="10">
        <f>I13*9.5%</f>
        <v>638.04849999999999</v>
      </c>
      <c r="J19" s="10">
        <f>J13*9.5%-206.33</f>
        <v>431.71849999999995</v>
      </c>
      <c r="K19" s="10">
        <f t="shared" si="8"/>
        <v>638.04849999999999</v>
      </c>
      <c r="L19" s="10">
        <f t="shared" si="8"/>
        <v>260.23349999999999</v>
      </c>
      <c r="M19" s="10">
        <f t="shared" si="8"/>
        <v>618.09850000000006</v>
      </c>
      <c r="N19" s="10">
        <f t="shared" si="8"/>
        <v>618.09850000000006</v>
      </c>
    </row>
    <row r="20" spans="1:14" s="5" customFormat="1" ht="11.25">
      <c r="A20" s="8" t="s">
        <v>16</v>
      </c>
      <c r="B20" s="9">
        <v>825.2</v>
      </c>
      <c r="C20" s="10">
        <f>C13*1%</f>
        <v>67.162999999999997</v>
      </c>
      <c r="D20" s="10">
        <f t="shared" ref="D20:N20" si="9">D13*1%</f>
        <v>67.162999999999997</v>
      </c>
      <c r="E20" s="10">
        <f t="shared" si="9"/>
        <v>69.911000000000001</v>
      </c>
      <c r="F20" s="10">
        <f t="shared" si="9"/>
        <v>67.162999999999997</v>
      </c>
      <c r="G20" s="10">
        <f>G13*1%-0.02</f>
        <v>127.633</v>
      </c>
      <c r="H20" s="10">
        <f t="shared" si="9"/>
        <v>67.162999999999997</v>
      </c>
      <c r="I20" s="10">
        <f t="shared" si="9"/>
        <v>67.162999999999997</v>
      </c>
      <c r="J20" s="10">
        <f t="shared" si="9"/>
        <v>67.162999999999997</v>
      </c>
      <c r="K20" s="10">
        <f t="shared" si="9"/>
        <v>67.162999999999997</v>
      </c>
      <c r="L20" s="10">
        <f t="shared" si="9"/>
        <v>27.393000000000001</v>
      </c>
      <c r="M20" s="10">
        <f t="shared" si="9"/>
        <v>65.063000000000002</v>
      </c>
      <c r="N20" s="10">
        <f t="shared" si="9"/>
        <v>65.063000000000002</v>
      </c>
    </row>
    <row r="21" spans="1:14" s="5" customFormat="1" ht="11.25">
      <c r="A21" s="8" t="s">
        <v>17</v>
      </c>
      <c r="B21" s="9">
        <v>660.2</v>
      </c>
      <c r="C21" s="10">
        <f>C13*0.8%</f>
        <v>53.730400000000003</v>
      </c>
      <c r="D21" s="10">
        <f t="shared" ref="D21:N21" si="10">D13*0.8%</f>
        <v>53.730400000000003</v>
      </c>
      <c r="E21" s="10">
        <f t="shared" si="10"/>
        <v>55.928800000000003</v>
      </c>
      <c r="F21" s="10">
        <f t="shared" si="10"/>
        <v>53.730400000000003</v>
      </c>
      <c r="G21" s="10">
        <f>G13*0.8%+0.02</f>
        <v>102.14239999999999</v>
      </c>
      <c r="H21" s="10">
        <f t="shared" si="10"/>
        <v>53.730400000000003</v>
      </c>
      <c r="I21" s="10">
        <f t="shared" si="10"/>
        <v>53.730400000000003</v>
      </c>
      <c r="J21" s="10">
        <f t="shared" si="10"/>
        <v>53.730400000000003</v>
      </c>
      <c r="K21" s="10">
        <f t="shared" si="10"/>
        <v>53.730400000000003</v>
      </c>
      <c r="L21" s="10">
        <f t="shared" si="10"/>
        <v>21.914400000000001</v>
      </c>
      <c r="M21" s="10">
        <f t="shared" si="10"/>
        <v>52.050400000000003</v>
      </c>
      <c r="N21" s="10">
        <f t="shared" si="10"/>
        <v>52.050400000000003</v>
      </c>
    </row>
    <row r="22" spans="1:14" s="5" customFormat="1" ht="11.25">
      <c r="A22" s="8" t="s">
        <v>18</v>
      </c>
      <c r="B22" s="9">
        <v>165</v>
      </c>
      <c r="C22" s="10">
        <f>C13*0.2%</f>
        <v>13.432600000000001</v>
      </c>
      <c r="D22" s="10">
        <f t="shared" ref="D22:N22" si="11">D13*0.2%</f>
        <v>13.432600000000001</v>
      </c>
      <c r="E22" s="10">
        <f t="shared" si="11"/>
        <v>13.982200000000001</v>
      </c>
      <c r="F22" s="10">
        <f t="shared" si="11"/>
        <v>13.432600000000001</v>
      </c>
      <c r="G22" s="10">
        <f>G13*0.2%-0.04</f>
        <v>25.490600000000001</v>
      </c>
      <c r="H22" s="10">
        <f t="shared" si="11"/>
        <v>13.432600000000001</v>
      </c>
      <c r="I22" s="10">
        <f t="shared" si="11"/>
        <v>13.432600000000001</v>
      </c>
      <c r="J22" s="10">
        <f t="shared" si="11"/>
        <v>13.432600000000001</v>
      </c>
      <c r="K22" s="10">
        <f t="shared" si="11"/>
        <v>13.432600000000001</v>
      </c>
      <c r="L22" s="10">
        <f t="shared" si="11"/>
        <v>5.4786000000000001</v>
      </c>
      <c r="M22" s="10">
        <f t="shared" si="11"/>
        <v>13.012600000000001</v>
      </c>
      <c r="N22" s="10">
        <f t="shared" si="11"/>
        <v>13.012600000000001</v>
      </c>
    </row>
    <row r="23" spans="1:14" s="5" customFormat="1" ht="11.25">
      <c r="A23" s="8" t="s">
        <v>19</v>
      </c>
      <c r="B23" s="9">
        <v>1650.4</v>
      </c>
      <c r="C23" s="10">
        <f>C13*2%</f>
        <v>134.32599999999999</v>
      </c>
      <c r="D23" s="10">
        <f t="shared" ref="D23:N23" si="12">D13*2%</f>
        <v>134.32599999999999</v>
      </c>
      <c r="E23" s="10">
        <f t="shared" si="12"/>
        <v>139.822</v>
      </c>
      <c r="F23" s="10">
        <f t="shared" si="12"/>
        <v>134.32599999999999</v>
      </c>
      <c r="G23" s="10">
        <f>G13*2%-0.05</f>
        <v>255.25599999999997</v>
      </c>
      <c r="H23" s="10">
        <f t="shared" si="12"/>
        <v>134.32599999999999</v>
      </c>
      <c r="I23" s="10">
        <f t="shared" si="12"/>
        <v>134.32599999999999</v>
      </c>
      <c r="J23" s="10">
        <f t="shared" si="12"/>
        <v>134.32599999999999</v>
      </c>
      <c r="K23" s="10">
        <f t="shared" si="12"/>
        <v>134.32599999999999</v>
      </c>
      <c r="L23" s="10">
        <f t="shared" si="12"/>
        <v>54.786000000000001</v>
      </c>
      <c r="M23" s="10">
        <f t="shared" si="12"/>
        <v>130.126</v>
      </c>
      <c r="N23" s="10">
        <f t="shared" si="12"/>
        <v>130.126</v>
      </c>
    </row>
    <row r="24" spans="1:14" s="5" customFormat="1" ht="11.25">
      <c r="A24" s="8" t="s">
        <v>20</v>
      </c>
      <c r="B24" s="9">
        <v>3625</v>
      </c>
      <c r="C24" s="7">
        <f t="shared" ref="C24:N24" si="13">C25+C26+C27</f>
        <v>301.60000000000002</v>
      </c>
      <c r="D24" s="7">
        <f t="shared" si="13"/>
        <v>301.60000000000002</v>
      </c>
      <c r="E24" s="7">
        <f t="shared" si="13"/>
        <v>307.09999999999997</v>
      </c>
      <c r="F24" s="7">
        <f t="shared" si="13"/>
        <v>301.60000000000002</v>
      </c>
      <c r="G24" s="7">
        <f t="shared" si="13"/>
        <v>301.60000000000002</v>
      </c>
      <c r="H24" s="7">
        <f t="shared" si="13"/>
        <v>301.60000000000002</v>
      </c>
      <c r="I24" s="7">
        <f t="shared" si="13"/>
        <v>301.60000000000002</v>
      </c>
      <c r="J24" s="7">
        <f t="shared" si="13"/>
        <v>301.60000000000002</v>
      </c>
      <c r="K24" s="7">
        <f t="shared" si="13"/>
        <v>301.60000000000002</v>
      </c>
      <c r="L24" s="7">
        <f t="shared" si="13"/>
        <v>301.60000000000002</v>
      </c>
      <c r="M24" s="7">
        <f t="shared" si="13"/>
        <v>301.60000000000002</v>
      </c>
      <c r="N24" s="7">
        <f t="shared" si="13"/>
        <v>301.89999999999998</v>
      </c>
    </row>
    <row r="25" spans="1:14" s="5" customFormat="1" ht="11.25">
      <c r="A25" s="8" t="s">
        <v>21</v>
      </c>
      <c r="B25" s="9">
        <v>583.5</v>
      </c>
      <c r="C25" s="4">
        <v>48.6</v>
      </c>
      <c r="D25" s="4">
        <v>48.6</v>
      </c>
      <c r="E25" s="4">
        <v>48.6</v>
      </c>
      <c r="F25" s="4">
        <v>48.6</v>
      </c>
      <c r="G25" s="4">
        <v>48.6</v>
      </c>
      <c r="H25" s="4">
        <v>48.6</v>
      </c>
      <c r="I25" s="4">
        <v>48.6</v>
      </c>
      <c r="J25" s="4">
        <v>48.6</v>
      </c>
      <c r="K25" s="4">
        <v>48.6</v>
      </c>
      <c r="L25" s="4">
        <v>48.6</v>
      </c>
      <c r="M25" s="4">
        <v>48.6</v>
      </c>
      <c r="N25" s="4">
        <v>48.9</v>
      </c>
    </row>
    <row r="26" spans="1:14" s="5" customFormat="1" ht="11.25">
      <c r="A26" s="8" t="s">
        <v>22</v>
      </c>
      <c r="B26" s="9">
        <v>1687.2</v>
      </c>
      <c r="C26" s="4">
        <v>140.5</v>
      </c>
      <c r="D26" s="4">
        <v>140.5</v>
      </c>
      <c r="E26" s="4">
        <f>140.5+1.2</f>
        <v>141.69999999999999</v>
      </c>
      <c r="F26" s="4">
        <v>140.5</v>
      </c>
      <c r="G26" s="4">
        <v>140.5</v>
      </c>
      <c r="H26" s="4">
        <v>140.5</v>
      </c>
      <c r="I26" s="4">
        <v>140.5</v>
      </c>
      <c r="J26" s="4">
        <v>140.5</v>
      </c>
      <c r="K26" s="4">
        <v>140.5</v>
      </c>
      <c r="L26" s="4">
        <v>140.5</v>
      </c>
      <c r="M26" s="4">
        <v>140.5</v>
      </c>
      <c r="N26" s="4">
        <v>140.5</v>
      </c>
    </row>
    <row r="27" spans="1:14" s="5" customFormat="1" ht="11.25">
      <c r="A27" s="8" t="s">
        <v>23</v>
      </c>
      <c r="B27" s="9">
        <v>1354.3</v>
      </c>
      <c r="C27" s="4">
        <v>112.5</v>
      </c>
      <c r="D27" s="4">
        <v>112.5</v>
      </c>
      <c r="E27" s="4">
        <f>112.5+4.3</f>
        <v>116.8</v>
      </c>
      <c r="F27" s="4">
        <v>112.5</v>
      </c>
      <c r="G27" s="4">
        <v>112.5</v>
      </c>
      <c r="H27" s="4">
        <v>112.5</v>
      </c>
      <c r="I27" s="4">
        <v>112.5</v>
      </c>
      <c r="J27" s="4">
        <v>112.5</v>
      </c>
      <c r="K27" s="4">
        <v>112.5</v>
      </c>
      <c r="L27" s="4">
        <v>112.5</v>
      </c>
      <c r="M27" s="4">
        <v>112.5</v>
      </c>
      <c r="N27" s="4">
        <v>112.5</v>
      </c>
    </row>
    <row r="28" spans="1:14" s="5" customFormat="1" ht="11.25">
      <c r="A28" s="8" t="s">
        <v>24</v>
      </c>
      <c r="B28" s="9">
        <v>96462.6</v>
      </c>
      <c r="C28" s="9">
        <f t="shared" ref="C28:N28" si="14">C24+C18+C13</f>
        <v>7924.6005000000005</v>
      </c>
      <c r="D28" s="9">
        <f t="shared" si="14"/>
        <v>7924.6005000000005</v>
      </c>
      <c r="E28" s="9">
        <f t="shared" si="14"/>
        <v>8035.6985000000004</v>
      </c>
      <c r="F28" s="9">
        <f t="shared" si="14"/>
        <v>7718.3005000000003</v>
      </c>
      <c r="G28" s="9">
        <f t="shared" si="14"/>
        <v>14583.825499999999</v>
      </c>
      <c r="H28" s="9">
        <f t="shared" si="14"/>
        <v>7924.6005000000005</v>
      </c>
      <c r="I28" s="9">
        <f t="shared" si="14"/>
        <v>7924.6005000000005</v>
      </c>
      <c r="J28" s="9">
        <f t="shared" si="14"/>
        <v>7718.2705000000005</v>
      </c>
      <c r="K28" s="9">
        <f t="shared" si="14"/>
        <v>7924.6005000000005</v>
      </c>
      <c r="L28" s="9">
        <f t="shared" si="14"/>
        <v>3410.7055</v>
      </c>
      <c r="M28" s="9">
        <f t="shared" si="14"/>
        <v>7686.2505000000001</v>
      </c>
      <c r="N28" s="9">
        <f t="shared" si="14"/>
        <v>7686.5505000000003</v>
      </c>
    </row>
    <row r="29" spans="1:14" s="5" customFormat="1" ht="11.25">
      <c r="A29" s="8" t="s">
        <v>25</v>
      </c>
      <c r="B29" s="9">
        <v>96462.6</v>
      </c>
      <c r="C29" s="9">
        <f t="shared" ref="C29:N29" si="15">C28</f>
        <v>7924.6005000000005</v>
      </c>
      <c r="D29" s="9">
        <f t="shared" si="15"/>
        <v>7924.6005000000005</v>
      </c>
      <c r="E29" s="9">
        <f t="shared" si="15"/>
        <v>8035.6985000000004</v>
      </c>
      <c r="F29" s="9">
        <f t="shared" si="15"/>
        <v>7718.3005000000003</v>
      </c>
      <c r="G29" s="9">
        <f t="shared" si="15"/>
        <v>14583.825499999999</v>
      </c>
      <c r="H29" s="9">
        <f t="shared" si="15"/>
        <v>7924.6005000000005</v>
      </c>
      <c r="I29" s="9">
        <f t="shared" si="15"/>
        <v>7924.6005000000005</v>
      </c>
      <c r="J29" s="9">
        <f t="shared" si="15"/>
        <v>7718.2705000000005</v>
      </c>
      <c r="K29" s="9">
        <f t="shared" si="15"/>
        <v>7924.6005000000005</v>
      </c>
      <c r="L29" s="9">
        <f t="shared" si="15"/>
        <v>3410.7055</v>
      </c>
      <c r="M29" s="9">
        <f t="shared" si="15"/>
        <v>7686.2505000000001</v>
      </c>
      <c r="N29" s="9">
        <f t="shared" si="15"/>
        <v>7686.5505000000003</v>
      </c>
    </row>
    <row r="30" spans="1:14" s="5" customFormat="1" ht="11.25">
      <c r="A30" s="8" t="s">
        <v>26</v>
      </c>
      <c r="B30" s="9">
        <v>96462.6</v>
      </c>
      <c r="C30" s="9">
        <f t="shared" ref="C30:N30" si="16">C28</f>
        <v>7924.6005000000005</v>
      </c>
      <c r="D30" s="9">
        <f t="shared" si="16"/>
        <v>7924.6005000000005</v>
      </c>
      <c r="E30" s="9">
        <f t="shared" si="16"/>
        <v>8035.6985000000004</v>
      </c>
      <c r="F30" s="9">
        <f t="shared" si="16"/>
        <v>7718.3005000000003</v>
      </c>
      <c r="G30" s="9">
        <f t="shared" si="16"/>
        <v>14583.825499999999</v>
      </c>
      <c r="H30" s="9">
        <f t="shared" si="16"/>
        <v>7924.6005000000005</v>
      </c>
      <c r="I30" s="9">
        <f t="shared" si="16"/>
        <v>7924.6005000000005</v>
      </c>
      <c r="J30" s="9">
        <f t="shared" si="16"/>
        <v>7718.2705000000005</v>
      </c>
      <c r="K30" s="9">
        <f t="shared" si="16"/>
        <v>7924.6005000000005</v>
      </c>
      <c r="L30" s="9">
        <f t="shared" si="16"/>
        <v>3410.7055</v>
      </c>
      <c r="M30" s="9">
        <f t="shared" si="16"/>
        <v>7686.2505000000001</v>
      </c>
      <c r="N30" s="9">
        <f t="shared" si="16"/>
        <v>7686.5505000000003</v>
      </c>
    </row>
    <row r="31" spans="1:14" s="5" customFormat="1" ht="11.25">
      <c r="A31" s="8" t="s">
        <v>27</v>
      </c>
      <c r="B31" s="9">
        <v>16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5" customFormat="1" ht="11.25">
      <c r="A32" s="8" t="s">
        <v>28</v>
      </c>
      <c r="B32" s="9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6" s="5" customFormat="1" ht="11.25">
      <c r="A33" s="8" t="s">
        <v>29</v>
      </c>
      <c r="B33" s="9">
        <v>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6" s="5" customFormat="1" ht="11.25">
      <c r="A34" s="8" t="s">
        <v>30</v>
      </c>
      <c r="B34" s="9">
        <v>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6" s="5" customFormat="1" ht="11.25">
      <c r="A35" s="8" t="s">
        <v>31</v>
      </c>
      <c r="B35" s="9">
        <v>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6" s="5" customFormat="1" ht="11.25">
      <c r="A36" s="8" t="s">
        <v>32</v>
      </c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6" s="5" customFormat="1" ht="11.25">
      <c r="A37" s="8" t="s">
        <v>4</v>
      </c>
      <c r="B37" s="9">
        <v>200093.2</v>
      </c>
      <c r="C37" s="7">
        <f t="shared" ref="C37:N37" si="17">C41+C91+C100+C109</f>
        <v>15494.460000000001</v>
      </c>
      <c r="D37" s="7">
        <f t="shared" si="17"/>
        <v>16800.46</v>
      </c>
      <c r="E37" s="7">
        <f t="shared" si="17"/>
        <v>18000.87</v>
      </c>
      <c r="F37" s="7">
        <f t="shared" si="17"/>
        <v>15058.202499999999</v>
      </c>
      <c r="G37" s="7">
        <f t="shared" si="17"/>
        <v>16248.47</v>
      </c>
      <c r="H37" s="7">
        <f t="shared" si="17"/>
        <v>14395.380000000001</v>
      </c>
      <c r="I37" s="7">
        <f t="shared" si="17"/>
        <v>31575.14</v>
      </c>
      <c r="J37" s="7">
        <f t="shared" si="17"/>
        <v>12123.41</v>
      </c>
      <c r="K37" s="7">
        <f t="shared" si="17"/>
        <v>7481.9274999999998</v>
      </c>
      <c r="L37" s="7">
        <f t="shared" si="17"/>
        <v>7461.5275000000001</v>
      </c>
      <c r="M37" s="7">
        <f t="shared" si="17"/>
        <v>7446.9274999999998</v>
      </c>
      <c r="N37" s="7">
        <f t="shared" si="17"/>
        <v>37997.427500000005</v>
      </c>
    </row>
    <row r="38" spans="1:16" s="5" customFormat="1" ht="11.25">
      <c r="A38" s="8" t="s">
        <v>5</v>
      </c>
      <c r="B38" s="9">
        <v>160507.6</v>
      </c>
      <c r="C38" s="7">
        <f t="shared" ref="C38:N38" si="18">C41</f>
        <v>14789.460000000001</v>
      </c>
      <c r="D38" s="7">
        <f t="shared" si="18"/>
        <v>16095.460000000001</v>
      </c>
      <c r="E38" s="7">
        <f t="shared" si="18"/>
        <v>17295.87</v>
      </c>
      <c r="F38" s="7">
        <f t="shared" si="18"/>
        <v>14025.202499999999</v>
      </c>
      <c r="G38" s="7">
        <f t="shared" si="18"/>
        <v>15374.07</v>
      </c>
      <c r="H38" s="7">
        <f t="shared" si="18"/>
        <v>13690.380000000001</v>
      </c>
      <c r="I38" s="7">
        <f t="shared" si="18"/>
        <v>30870.14</v>
      </c>
      <c r="J38" s="7">
        <f t="shared" si="18"/>
        <v>11418.41</v>
      </c>
      <c r="K38" s="7">
        <f t="shared" si="18"/>
        <v>6776.9274999999998</v>
      </c>
      <c r="L38" s="7">
        <f t="shared" si="18"/>
        <v>6756.5275000000001</v>
      </c>
      <c r="M38" s="7">
        <f t="shared" si="18"/>
        <v>6741.9274999999998</v>
      </c>
      <c r="N38" s="7">
        <f t="shared" si="18"/>
        <v>6673.2275</v>
      </c>
    </row>
    <row r="39" spans="1:16" s="5" customFormat="1" ht="11.25">
      <c r="A39" s="8" t="s">
        <v>6</v>
      </c>
      <c r="B39" s="9">
        <v>160507.6</v>
      </c>
      <c r="C39" s="9">
        <f t="shared" ref="C39:N39" si="19">C41</f>
        <v>14789.460000000001</v>
      </c>
      <c r="D39" s="9">
        <f t="shared" si="19"/>
        <v>16095.460000000001</v>
      </c>
      <c r="E39" s="9">
        <f t="shared" si="19"/>
        <v>17295.87</v>
      </c>
      <c r="F39" s="9">
        <f t="shared" si="19"/>
        <v>14025.202499999999</v>
      </c>
      <c r="G39" s="9">
        <f t="shared" si="19"/>
        <v>15374.07</v>
      </c>
      <c r="H39" s="9">
        <f t="shared" si="19"/>
        <v>13690.380000000001</v>
      </c>
      <c r="I39" s="9">
        <f t="shared" si="19"/>
        <v>30870.14</v>
      </c>
      <c r="J39" s="9">
        <f t="shared" si="19"/>
        <v>11418.41</v>
      </c>
      <c r="K39" s="9">
        <f t="shared" si="19"/>
        <v>6776.9274999999998</v>
      </c>
      <c r="L39" s="9">
        <f t="shared" si="19"/>
        <v>6756.5275000000001</v>
      </c>
      <c r="M39" s="9">
        <f t="shared" si="19"/>
        <v>6741.9274999999998</v>
      </c>
      <c r="N39" s="9">
        <f t="shared" si="19"/>
        <v>6673.2275</v>
      </c>
    </row>
    <row r="40" spans="1:16" s="5" customFormat="1" ht="11.25">
      <c r="A40" s="8" t="s">
        <v>7</v>
      </c>
      <c r="B40" s="9">
        <v>160507.6</v>
      </c>
      <c r="C40" s="9">
        <f t="shared" ref="C40:N40" si="20">C41</f>
        <v>14789.460000000001</v>
      </c>
      <c r="D40" s="9">
        <f t="shared" si="20"/>
        <v>16095.460000000001</v>
      </c>
      <c r="E40" s="9">
        <f t="shared" si="20"/>
        <v>17295.87</v>
      </c>
      <c r="F40" s="9">
        <f t="shared" si="20"/>
        <v>14025.202499999999</v>
      </c>
      <c r="G40" s="9">
        <f t="shared" si="20"/>
        <v>15374.07</v>
      </c>
      <c r="H40" s="9">
        <f t="shared" si="20"/>
        <v>13690.380000000001</v>
      </c>
      <c r="I40" s="9">
        <f t="shared" si="20"/>
        <v>30870.14</v>
      </c>
      <c r="J40" s="9">
        <f t="shared" si="20"/>
        <v>11418.41</v>
      </c>
      <c r="K40" s="9">
        <f t="shared" si="20"/>
        <v>6776.9274999999998</v>
      </c>
      <c r="L40" s="9">
        <f t="shared" si="20"/>
        <v>6756.5275000000001</v>
      </c>
      <c r="M40" s="9">
        <f t="shared" si="20"/>
        <v>6741.9274999999998</v>
      </c>
      <c r="N40" s="9">
        <f t="shared" si="20"/>
        <v>6673.2275</v>
      </c>
    </row>
    <row r="41" spans="1:16" s="5" customFormat="1" ht="11.25">
      <c r="A41" s="8" t="s">
        <v>8</v>
      </c>
      <c r="B41" s="9">
        <v>160507.6</v>
      </c>
      <c r="C41" s="9">
        <f t="shared" ref="C41:N41" si="21">C42+C46+C52+C54+C60+C63+C66</f>
        <v>14789.460000000001</v>
      </c>
      <c r="D41" s="9">
        <f t="shared" si="21"/>
        <v>16095.460000000001</v>
      </c>
      <c r="E41" s="9">
        <f t="shared" si="21"/>
        <v>17295.87</v>
      </c>
      <c r="F41" s="9">
        <f t="shared" si="21"/>
        <v>14025.202499999999</v>
      </c>
      <c r="G41" s="9">
        <f t="shared" si="21"/>
        <v>15374.07</v>
      </c>
      <c r="H41" s="9">
        <f t="shared" si="21"/>
        <v>13690.380000000001</v>
      </c>
      <c r="I41" s="9">
        <f t="shared" si="21"/>
        <v>30870.14</v>
      </c>
      <c r="J41" s="9">
        <f t="shared" si="21"/>
        <v>11418.41</v>
      </c>
      <c r="K41" s="9">
        <f t="shared" si="21"/>
        <v>6776.9274999999998</v>
      </c>
      <c r="L41" s="9">
        <f t="shared" si="21"/>
        <v>6756.5275000000001</v>
      </c>
      <c r="M41" s="9">
        <f t="shared" si="21"/>
        <v>6741.9274999999998</v>
      </c>
      <c r="N41" s="9">
        <f t="shared" si="21"/>
        <v>6673.2275</v>
      </c>
    </row>
    <row r="42" spans="1:16" s="5" customFormat="1" ht="11.25">
      <c r="A42" s="8" t="s">
        <v>9</v>
      </c>
      <c r="B42" s="9">
        <v>133547.5</v>
      </c>
      <c r="C42" s="7">
        <f t="shared" ref="C42:N42" si="22">C43+C44+C45</f>
        <v>12796</v>
      </c>
      <c r="D42" s="7">
        <f t="shared" si="22"/>
        <v>12796</v>
      </c>
      <c r="E42" s="7">
        <f t="shared" si="22"/>
        <v>12142</v>
      </c>
      <c r="F42" s="7">
        <f t="shared" si="22"/>
        <v>12025.5</v>
      </c>
      <c r="G42" s="7">
        <f t="shared" si="22"/>
        <v>12026</v>
      </c>
      <c r="H42" s="7">
        <f t="shared" si="22"/>
        <v>12026</v>
      </c>
      <c r="I42" s="7">
        <f t="shared" si="22"/>
        <v>26964</v>
      </c>
      <c r="J42" s="7">
        <f t="shared" si="22"/>
        <v>9826</v>
      </c>
      <c r="K42" s="7">
        <f t="shared" si="22"/>
        <v>5736.5</v>
      </c>
      <c r="L42" s="7">
        <f t="shared" si="22"/>
        <v>5736.5</v>
      </c>
      <c r="M42" s="7">
        <f t="shared" si="22"/>
        <v>5736.5</v>
      </c>
      <c r="N42" s="7">
        <f t="shared" si="22"/>
        <v>5736.5</v>
      </c>
    </row>
    <row r="43" spans="1:16" s="5" customFormat="1" ht="11.25">
      <c r="A43" s="8" t="s">
        <v>10</v>
      </c>
      <c r="B43" s="9">
        <v>117830.9</v>
      </c>
      <c r="C43" s="10">
        <v>9826</v>
      </c>
      <c r="D43" s="10">
        <v>9826</v>
      </c>
      <c r="E43" s="10">
        <v>9826</v>
      </c>
      <c r="F43" s="10">
        <f>9826-0.5</f>
        <v>9825.5</v>
      </c>
      <c r="G43" s="10">
        <v>9826</v>
      </c>
      <c r="H43" s="10">
        <v>9826</v>
      </c>
      <c r="I43" s="10">
        <v>26103.4</v>
      </c>
      <c r="J43" s="10">
        <v>9826</v>
      </c>
      <c r="K43" s="10">
        <v>5736.5</v>
      </c>
      <c r="L43" s="10">
        <v>5736.5</v>
      </c>
      <c r="M43" s="10">
        <v>5736.5</v>
      </c>
      <c r="N43" s="10">
        <v>5736.5</v>
      </c>
    </row>
    <row r="44" spans="1:16" s="5" customFormat="1" ht="11.25">
      <c r="A44" s="8" t="s">
        <v>11</v>
      </c>
      <c r="B44" s="9">
        <v>14060.6</v>
      </c>
      <c r="C44" s="10">
        <v>2200</v>
      </c>
      <c r="D44" s="10">
        <v>2200</v>
      </c>
      <c r="E44" s="10">
        <v>2200</v>
      </c>
      <c r="F44" s="10">
        <v>2200</v>
      </c>
      <c r="G44" s="10">
        <v>2200</v>
      </c>
      <c r="H44" s="10">
        <v>2200</v>
      </c>
      <c r="I44" s="10">
        <f>2200-1339.4</f>
        <v>860.59999999999991</v>
      </c>
      <c r="J44" s="10"/>
      <c r="K44" s="10"/>
      <c r="L44" s="10"/>
      <c r="M44" s="10"/>
      <c r="N44" s="10"/>
    </row>
    <row r="45" spans="1:16" s="5" customFormat="1" ht="11.25">
      <c r="A45" s="8" t="s">
        <v>12</v>
      </c>
      <c r="B45" s="9">
        <v>1656</v>
      </c>
      <c r="C45" s="10">
        <v>770</v>
      </c>
      <c r="D45" s="10">
        <v>770</v>
      </c>
      <c r="E45" s="10">
        <f>770-654</f>
        <v>116</v>
      </c>
      <c r="F45" s="10"/>
      <c r="G45" s="10"/>
      <c r="H45" s="10"/>
      <c r="I45" s="10"/>
      <c r="J45" s="10"/>
      <c r="K45" s="10"/>
      <c r="L45" s="10"/>
      <c r="M45" s="10"/>
      <c r="N45" s="10"/>
    </row>
    <row r="46" spans="1:16" s="5" customFormat="1" ht="11.25">
      <c r="A46" s="8" t="s">
        <v>14</v>
      </c>
      <c r="B46" s="9">
        <v>16693.400000000001</v>
      </c>
      <c r="C46" s="7">
        <f t="shared" ref="C46:N46" si="23">C47+C48+C49+C50+C51</f>
        <v>1727.4600000000003</v>
      </c>
      <c r="D46" s="7">
        <f t="shared" si="23"/>
        <v>1727.4600000000003</v>
      </c>
      <c r="E46" s="7">
        <f t="shared" si="23"/>
        <v>1639.17</v>
      </c>
      <c r="F46" s="7">
        <f t="shared" si="23"/>
        <v>1178.3024999999998</v>
      </c>
      <c r="G46" s="7">
        <f t="shared" si="23"/>
        <v>1178.3700000000001</v>
      </c>
      <c r="H46" s="7">
        <f t="shared" si="23"/>
        <v>1178.3800000000001</v>
      </c>
      <c r="I46" s="7">
        <f t="shared" si="23"/>
        <v>3640.1399999999994</v>
      </c>
      <c r="J46" s="7">
        <f t="shared" si="23"/>
        <v>1326.41</v>
      </c>
      <c r="K46" s="7">
        <f t="shared" si="23"/>
        <v>774.42750000000001</v>
      </c>
      <c r="L46" s="7">
        <f t="shared" si="23"/>
        <v>774.42750000000001</v>
      </c>
      <c r="M46" s="7">
        <f t="shared" si="23"/>
        <v>774.42750000000001</v>
      </c>
      <c r="N46" s="7">
        <f t="shared" si="23"/>
        <v>774.42750000000001</v>
      </c>
    </row>
    <row r="47" spans="1:16" s="5" customFormat="1" ht="11.25">
      <c r="A47" s="8" t="s">
        <v>15</v>
      </c>
      <c r="B47" s="9">
        <v>11351.6</v>
      </c>
      <c r="C47" s="10">
        <f>C42*9.5%</f>
        <v>1215.6200000000001</v>
      </c>
      <c r="D47" s="10">
        <f t="shared" ref="D47:N47" si="24">D42*9.5%</f>
        <v>1215.6200000000001</v>
      </c>
      <c r="E47" s="10">
        <f t="shared" si="24"/>
        <v>1153.49</v>
      </c>
      <c r="F47" s="10">
        <f>F42*9.5%-445.14</f>
        <v>697.28249999999991</v>
      </c>
      <c r="G47" s="10">
        <f>G42*9.5%-445.14</f>
        <v>697.33</v>
      </c>
      <c r="H47" s="10">
        <f>H42*9.5%-445.13</f>
        <v>697.34</v>
      </c>
      <c r="I47" s="10">
        <f t="shared" si="24"/>
        <v>2561.58</v>
      </c>
      <c r="J47" s="10">
        <f>J42*9.5%</f>
        <v>933.47</v>
      </c>
      <c r="K47" s="10">
        <f t="shared" si="24"/>
        <v>544.96749999999997</v>
      </c>
      <c r="L47" s="10">
        <f t="shared" si="24"/>
        <v>544.96749999999997</v>
      </c>
      <c r="M47" s="10">
        <f t="shared" si="24"/>
        <v>544.96749999999997</v>
      </c>
      <c r="N47" s="10">
        <f t="shared" si="24"/>
        <v>544.96749999999997</v>
      </c>
      <c r="O47" s="13">
        <f>SUM(C47:N47)</f>
        <v>11351.602500000003</v>
      </c>
      <c r="P47" s="13">
        <f>B47-O47</f>
        <v>-2.5000000023283064E-3</v>
      </c>
    </row>
    <row r="48" spans="1:16" s="5" customFormat="1" ht="11.25">
      <c r="A48" s="8" t="s">
        <v>16</v>
      </c>
      <c r="B48" s="9">
        <v>1335.4</v>
      </c>
      <c r="C48" s="10">
        <f>C42*1%</f>
        <v>127.96000000000001</v>
      </c>
      <c r="D48" s="10">
        <f t="shared" ref="D48:N48" si="25">D42*1%</f>
        <v>127.96000000000001</v>
      </c>
      <c r="E48" s="10">
        <f t="shared" si="25"/>
        <v>121.42</v>
      </c>
      <c r="F48" s="10">
        <f t="shared" si="25"/>
        <v>120.255</v>
      </c>
      <c r="G48" s="10">
        <f t="shared" si="25"/>
        <v>120.26</v>
      </c>
      <c r="H48" s="10">
        <f t="shared" si="25"/>
        <v>120.26</v>
      </c>
      <c r="I48" s="10">
        <f t="shared" si="25"/>
        <v>269.64</v>
      </c>
      <c r="J48" s="10">
        <f>J42*1%-0.07</f>
        <v>98.190000000000012</v>
      </c>
      <c r="K48" s="10">
        <f t="shared" si="25"/>
        <v>57.365000000000002</v>
      </c>
      <c r="L48" s="10">
        <f t="shared" si="25"/>
        <v>57.365000000000002</v>
      </c>
      <c r="M48" s="10">
        <f t="shared" si="25"/>
        <v>57.365000000000002</v>
      </c>
      <c r="N48" s="10">
        <f t="shared" si="25"/>
        <v>57.365000000000002</v>
      </c>
      <c r="O48" s="13">
        <f t="shared" ref="O48:O51" si="26">SUM(C48:N48)</f>
        <v>1335.405</v>
      </c>
      <c r="P48" s="13">
        <f t="shared" ref="P48:P51" si="27">B48-O48</f>
        <v>-4.9999999998817657E-3</v>
      </c>
    </row>
    <row r="49" spans="1:16" s="5" customFormat="1" ht="11.25">
      <c r="A49" s="8" t="s">
        <v>17</v>
      </c>
      <c r="B49" s="9">
        <v>1068.3</v>
      </c>
      <c r="C49" s="10">
        <f>C42*0.8%</f>
        <v>102.36800000000001</v>
      </c>
      <c r="D49" s="10">
        <f t="shared" ref="D49:N49" si="28">D42*0.8%</f>
        <v>102.36800000000001</v>
      </c>
      <c r="E49" s="10">
        <f t="shared" si="28"/>
        <v>97.135999999999996</v>
      </c>
      <c r="F49" s="10">
        <f t="shared" si="28"/>
        <v>96.204000000000008</v>
      </c>
      <c r="G49" s="10">
        <f t="shared" si="28"/>
        <v>96.207999999999998</v>
      </c>
      <c r="H49" s="10">
        <f t="shared" si="28"/>
        <v>96.207999999999998</v>
      </c>
      <c r="I49" s="10">
        <f t="shared" si="28"/>
        <v>215.71200000000002</v>
      </c>
      <c r="J49" s="10">
        <f>J42*0.8%-0.08</f>
        <v>78.528000000000006</v>
      </c>
      <c r="K49" s="10">
        <f t="shared" si="28"/>
        <v>45.892000000000003</v>
      </c>
      <c r="L49" s="10">
        <f t="shared" si="28"/>
        <v>45.892000000000003</v>
      </c>
      <c r="M49" s="10">
        <f t="shared" si="28"/>
        <v>45.892000000000003</v>
      </c>
      <c r="N49" s="10">
        <f t="shared" si="28"/>
        <v>45.892000000000003</v>
      </c>
      <c r="O49" s="13">
        <f t="shared" si="26"/>
        <v>1068.3000000000002</v>
      </c>
      <c r="P49" s="13">
        <f t="shared" si="27"/>
        <v>0</v>
      </c>
    </row>
    <row r="50" spans="1:16" s="5" customFormat="1" ht="11.25">
      <c r="A50" s="8" t="s">
        <v>18</v>
      </c>
      <c r="B50" s="9">
        <v>267.10000000000002</v>
      </c>
      <c r="C50" s="10">
        <f>C42*0.2%</f>
        <v>25.592000000000002</v>
      </c>
      <c r="D50" s="10">
        <f t="shared" ref="D50:N50" si="29">D42*0.2%</f>
        <v>25.592000000000002</v>
      </c>
      <c r="E50" s="10">
        <f t="shared" si="29"/>
        <v>24.283999999999999</v>
      </c>
      <c r="F50" s="10">
        <f t="shared" si="29"/>
        <v>24.051000000000002</v>
      </c>
      <c r="G50" s="10">
        <f t="shared" si="29"/>
        <v>24.052</v>
      </c>
      <c r="H50" s="10">
        <f t="shared" si="29"/>
        <v>24.052</v>
      </c>
      <c r="I50" s="10">
        <f t="shared" si="29"/>
        <v>53.928000000000004</v>
      </c>
      <c r="J50" s="10">
        <f t="shared" si="29"/>
        <v>19.652000000000001</v>
      </c>
      <c r="K50" s="10">
        <f t="shared" si="29"/>
        <v>11.473000000000001</v>
      </c>
      <c r="L50" s="10">
        <f t="shared" si="29"/>
        <v>11.473000000000001</v>
      </c>
      <c r="M50" s="10">
        <f t="shared" si="29"/>
        <v>11.473000000000001</v>
      </c>
      <c r="N50" s="10">
        <f t="shared" si="29"/>
        <v>11.473000000000001</v>
      </c>
      <c r="O50" s="13">
        <f t="shared" si="26"/>
        <v>267.09500000000003</v>
      </c>
      <c r="P50" s="13">
        <f t="shared" si="27"/>
        <v>4.9999999999954525E-3</v>
      </c>
    </row>
    <row r="51" spans="1:16" s="5" customFormat="1" ht="11.25">
      <c r="A51" s="8" t="s">
        <v>19</v>
      </c>
      <c r="B51" s="9">
        <v>2671</v>
      </c>
      <c r="C51" s="10">
        <f>C42*2%</f>
        <v>255.92000000000002</v>
      </c>
      <c r="D51" s="10">
        <f t="shared" ref="D51:N51" si="30">D42*2%</f>
        <v>255.92000000000002</v>
      </c>
      <c r="E51" s="10">
        <f t="shared" si="30"/>
        <v>242.84</v>
      </c>
      <c r="F51" s="10">
        <f t="shared" si="30"/>
        <v>240.51</v>
      </c>
      <c r="G51" s="10">
        <f t="shared" si="30"/>
        <v>240.52</v>
      </c>
      <c r="H51" s="10">
        <f t="shared" si="30"/>
        <v>240.52</v>
      </c>
      <c r="I51" s="10">
        <f t="shared" si="30"/>
        <v>539.28</v>
      </c>
      <c r="J51" s="10">
        <f>J42*2%+0.05</f>
        <v>196.57000000000002</v>
      </c>
      <c r="K51" s="10">
        <f t="shared" si="30"/>
        <v>114.73</v>
      </c>
      <c r="L51" s="10">
        <f t="shared" si="30"/>
        <v>114.73</v>
      </c>
      <c r="M51" s="10">
        <f t="shared" si="30"/>
        <v>114.73</v>
      </c>
      <c r="N51" s="10">
        <f t="shared" si="30"/>
        <v>114.73</v>
      </c>
      <c r="O51" s="13">
        <f t="shared" si="26"/>
        <v>2671</v>
      </c>
      <c r="P51" s="13">
        <f t="shared" si="27"/>
        <v>0</v>
      </c>
    </row>
    <row r="52" spans="1:16" s="5" customFormat="1" ht="11.25">
      <c r="A52" s="8" t="s">
        <v>33</v>
      </c>
      <c r="B52" s="9">
        <v>107</v>
      </c>
      <c r="C52" s="7">
        <f t="shared" ref="C52:N52" si="31">C53</f>
        <v>0</v>
      </c>
      <c r="D52" s="7">
        <f t="shared" si="31"/>
        <v>0</v>
      </c>
      <c r="E52" s="7">
        <f t="shared" si="31"/>
        <v>107</v>
      </c>
      <c r="F52" s="7">
        <f t="shared" si="31"/>
        <v>0</v>
      </c>
      <c r="G52" s="7">
        <f t="shared" si="31"/>
        <v>0</v>
      </c>
      <c r="H52" s="7">
        <f t="shared" si="31"/>
        <v>0</v>
      </c>
      <c r="I52" s="7">
        <f t="shared" si="31"/>
        <v>0</v>
      </c>
      <c r="J52" s="7">
        <f t="shared" si="31"/>
        <v>0</v>
      </c>
      <c r="K52" s="7">
        <f t="shared" si="31"/>
        <v>0</v>
      </c>
      <c r="L52" s="7">
        <f t="shared" si="31"/>
        <v>0</v>
      </c>
      <c r="M52" s="7">
        <f t="shared" si="31"/>
        <v>0</v>
      </c>
      <c r="N52" s="7">
        <f t="shared" si="31"/>
        <v>0</v>
      </c>
    </row>
    <row r="53" spans="1:16" s="5" customFormat="1" ht="11.25">
      <c r="A53" s="8" t="s">
        <v>34</v>
      </c>
      <c r="B53" s="9">
        <v>107</v>
      </c>
      <c r="C53" s="4"/>
      <c r="D53" s="4"/>
      <c r="E53" s="4">
        <v>107</v>
      </c>
      <c r="F53" s="4"/>
      <c r="G53" s="4"/>
      <c r="H53" s="4"/>
      <c r="I53" s="4"/>
      <c r="J53" s="4"/>
      <c r="K53" s="4"/>
      <c r="L53" s="4"/>
      <c r="M53" s="4"/>
      <c r="N53" s="4"/>
    </row>
    <row r="54" spans="1:16" s="5" customFormat="1" ht="11.25">
      <c r="A54" s="8" t="s">
        <v>20</v>
      </c>
      <c r="B54" s="9">
        <v>4969.6000000000004</v>
      </c>
      <c r="C54" s="7">
        <f t="shared" ref="C54:N54" si="32">C55+C56+C57+C58+C59</f>
        <v>266</v>
      </c>
      <c r="D54" s="7">
        <f t="shared" si="32"/>
        <v>266</v>
      </c>
      <c r="E54" s="7">
        <f t="shared" si="32"/>
        <v>849</v>
      </c>
      <c r="F54" s="7">
        <f t="shared" si="32"/>
        <v>271</v>
      </c>
      <c r="G54" s="7">
        <f t="shared" si="32"/>
        <v>1599.6999999999998</v>
      </c>
      <c r="H54" s="7">
        <f t="shared" si="32"/>
        <v>281</v>
      </c>
      <c r="I54" s="7">
        <f t="shared" si="32"/>
        <v>266</v>
      </c>
      <c r="J54" s="7">
        <f t="shared" si="32"/>
        <v>266</v>
      </c>
      <c r="K54" s="7">
        <f t="shared" si="32"/>
        <v>266</v>
      </c>
      <c r="L54" s="7">
        <f t="shared" si="32"/>
        <v>245.6</v>
      </c>
      <c r="M54" s="7">
        <f t="shared" si="32"/>
        <v>231</v>
      </c>
      <c r="N54" s="7">
        <f t="shared" si="32"/>
        <v>162.30000000000001</v>
      </c>
    </row>
    <row r="55" spans="1:16" s="5" customFormat="1" ht="11.25">
      <c r="A55" s="8" t="s">
        <v>21</v>
      </c>
      <c r="B55" s="9">
        <v>349.6</v>
      </c>
      <c r="C55" s="4">
        <v>35</v>
      </c>
      <c r="D55" s="4">
        <v>35</v>
      </c>
      <c r="E55" s="4">
        <v>35</v>
      </c>
      <c r="F55" s="4">
        <v>40</v>
      </c>
      <c r="G55" s="4">
        <v>35</v>
      </c>
      <c r="H55" s="4">
        <v>50</v>
      </c>
      <c r="I55" s="4">
        <v>35</v>
      </c>
      <c r="J55" s="4">
        <v>35</v>
      </c>
      <c r="K55" s="4">
        <v>35</v>
      </c>
      <c r="L55" s="4">
        <v>14.6</v>
      </c>
      <c r="M55" s="4"/>
      <c r="N55" s="4"/>
    </row>
    <row r="56" spans="1:16" s="5" customFormat="1" ht="11.25">
      <c r="A56" s="8" t="s">
        <v>22</v>
      </c>
      <c r="B56" s="9">
        <v>2197.3000000000002</v>
      </c>
      <c r="C56" s="4">
        <v>185</v>
      </c>
      <c r="D56" s="4">
        <v>185</v>
      </c>
      <c r="E56" s="4">
        <v>185</v>
      </c>
      <c r="F56" s="4">
        <v>185</v>
      </c>
      <c r="G56" s="4">
        <v>185</v>
      </c>
      <c r="H56" s="4">
        <v>185</v>
      </c>
      <c r="I56" s="4">
        <v>185</v>
      </c>
      <c r="J56" s="4">
        <v>185</v>
      </c>
      <c r="K56" s="4">
        <v>185</v>
      </c>
      <c r="L56" s="4">
        <v>185</v>
      </c>
      <c r="M56" s="4">
        <v>185</v>
      </c>
      <c r="N56" s="4">
        <v>162.30000000000001</v>
      </c>
    </row>
    <row r="57" spans="1:16" s="5" customFormat="1" ht="11.25">
      <c r="A57" s="8" t="s">
        <v>23</v>
      </c>
      <c r="B57" s="9">
        <v>550.9</v>
      </c>
      <c r="C57" s="4">
        <v>46</v>
      </c>
      <c r="D57" s="4">
        <v>46</v>
      </c>
      <c r="E57" s="4">
        <v>46</v>
      </c>
      <c r="F57" s="4">
        <v>46</v>
      </c>
      <c r="G57" s="4">
        <f>46+44.9</f>
        <v>90.9</v>
      </c>
      <c r="H57" s="4">
        <v>46</v>
      </c>
      <c r="I57" s="4">
        <v>46</v>
      </c>
      <c r="J57" s="4">
        <v>46</v>
      </c>
      <c r="K57" s="4">
        <v>46</v>
      </c>
      <c r="L57" s="4">
        <v>46</v>
      </c>
      <c r="M57" s="4">
        <v>46</v>
      </c>
      <c r="N57" s="4"/>
    </row>
    <row r="58" spans="1:16" s="5" customFormat="1" ht="11.25">
      <c r="A58" s="8" t="s">
        <v>35</v>
      </c>
      <c r="B58" s="9">
        <v>83</v>
      </c>
      <c r="C58" s="4"/>
      <c r="D58" s="4"/>
      <c r="E58" s="4">
        <v>83</v>
      </c>
      <c r="F58" s="4"/>
      <c r="G58" s="4"/>
      <c r="H58" s="4"/>
      <c r="I58" s="4"/>
      <c r="J58" s="4"/>
      <c r="K58" s="4"/>
      <c r="L58" s="4"/>
      <c r="M58" s="4"/>
      <c r="N58" s="4"/>
    </row>
    <row r="59" spans="1:16" s="5" customFormat="1" ht="11.25">
      <c r="A59" s="8" t="s">
        <v>36</v>
      </c>
      <c r="B59" s="9">
        <v>1788.8</v>
      </c>
      <c r="C59" s="4"/>
      <c r="D59" s="4"/>
      <c r="E59" s="4">
        <v>500</v>
      </c>
      <c r="F59" s="4"/>
      <c r="G59" s="4">
        <v>1288.8</v>
      </c>
      <c r="H59" s="4"/>
      <c r="I59" s="4"/>
      <c r="J59" s="4"/>
      <c r="K59" s="4"/>
      <c r="L59" s="4"/>
      <c r="M59" s="4"/>
      <c r="N59" s="4"/>
    </row>
    <row r="60" spans="1:16" s="5" customFormat="1" ht="11.25">
      <c r="A60" s="8" t="s">
        <v>37</v>
      </c>
      <c r="B60" s="9">
        <v>1520.4</v>
      </c>
      <c r="C60" s="7">
        <f t="shared" ref="C60:N60" si="33">C61+C62</f>
        <v>0</v>
      </c>
      <c r="D60" s="7">
        <f t="shared" si="33"/>
        <v>0</v>
      </c>
      <c r="E60" s="7">
        <f t="shared" si="33"/>
        <v>400</v>
      </c>
      <c r="F60" s="7">
        <f t="shared" si="33"/>
        <v>550.4</v>
      </c>
      <c r="G60" s="7">
        <f t="shared" si="33"/>
        <v>570</v>
      </c>
      <c r="H60" s="7">
        <f t="shared" si="33"/>
        <v>0</v>
      </c>
      <c r="I60" s="7">
        <f t="shared" si="33"/>
        <v>0</v>
      </c>
      <c r="J60" s="7">
        <f t="shared" si="33"/>
        <v>0</v>
      </c>
      <c r="K60" s="7">
        <f t="shared" si="33"/>
        <v>0</v>
      </c>
      <c r="L60" s="7">
        <f t="shared" si="33"/>
        <v>0</v>
      </c>
      <c r="M60" s="7">
        <f t="shared" si="33"/>
        <v>0</v>
      </c>
      <c r="N60" s="7">
        <f t="shared" si="33"/>
        <v>0</v>
      </c>
    </row>
    <row r="61" spans="1:16" s="5" customFormat="1" ht="11.25">
      <c r="A61" s="8" t="s">
        <v>38</v>
      </c>
      <c r="B61" s="9">
        <v>970</v>
      </c>
      <c r="C61" s="4"/>
      <c r="D61" s="4"/>
      <c r="E61" s="4">
        <v>400</v>
      </c>
      <c r="F61" s="4"/>
      <c r="G61" s="4">
        <v>570</v>
      </c>
      <c r="H61" s="4"/>
      <c r="I61" s="4"/>
      <c r="J61" s="4"/>
      <c r="K61" s="4"/>
      <c r="L61" s="4"/>
      <c r="M61" s="4"/>
      <c r="N61" s="4"/>
    </row>
    <row r="62" spans="1:16" s="5" customFormat="1" ht="11.25">
      <c r="A62" s="8" t="s">
        <v>39</v>
      </c>
      <c r="B62" s="9">
        <v>550.4</v>
      </c>
      <c r="C62" s="4"/>
      <c r="D62" s="4"/>
      <c r="E62" s="4"/>
      <c r="F62" s="4">
        <v>550.4</v>
      </c>
      <c r="G62" s="4"/>
      <c r="H62" s="4"/>
      <c r="I62" s="4"/>
      <c r="J62" s="4"/>
      <c r="K62" s="4"/>
      <c r="L62" s="4"/>
      <c r="M62" s="4"/>
      <c r="N62" s="4"/>
    </row>
    <row r="63" spans="1:16" s="5" customFormat="1" ht="11.25">
      <c r="A63" s="8" t="s">
        <v>40</v>
      </c>
      <c r="B63" s="9">
        <v>2158.6999999999998</v>
      </c>
      <c r="C63" s="7">
        <f t="shared" ref="C63:N63" si="34">C64+C65</f>
        <v>0</v>
      </c>
      <c r="D63" s="7">
        <f t="shared" si="34"/>
        <v>0</v>
      </c>
      <c r="E63" s="7">
        <f t="shared" si="34"/>
        <v>2158.6999999999998</v>
      </c>
      <c r="F63" s="7">
        <f t="shared" si="34"/>
        <v>0</v>
      </c>
      <c r="G63" s="7">
        <f t="shared" si="34"/>
        <v>0</v>
      </c>
      <c r="H63" s="7">
        <f t="shared" si="34"/>
        <v>0</v>
      </c>
      <c r="I63" s="7">
        <f t="shared" si="34"/>
        <v>0</v>
      </c>
      <c r="J63" s="7">
        <f t="shared" si="34"/>
        <v>0</v>
      </c>
      <c r="K63" s="7">
        <f t="shared" si="34"/>
        <v>0</v>
      </c>
      <c r="L63" s="7">
        <f t="shared" si="34"/>
        <v>0</v>
      </c>
      <c r="M63" s="7">
        <f t="shared" si="34"/>
        <v>0</v>
      </c>
      <c r="N63" s="7">
        <f t="shared" si="34"/>
        <v>0</v>
      </c>
    </row>
    <row r="64" spans="1:16" s="5" customFormat="1" ht="11.25">
      <c r="A64" s="8" t="s">
        <v>41</v>
      </c>
      <c r="B64" s="9">
        <v>1724.5</v>
      </c>
      <c r="C64" s="4"/>
      <c r="D64" s="4"/>
      <c r="E64" s="4">
        <v>1724.5</v>
      </c>
      <c r="F64" s="4"/>
      <c r="G64" s="4"/>
      <c r="H64" s="4"/>
      <c r="I64" s="4"/>
      <c r="J64" s="4"/>
      <c r="K64" s="4"/>
      <c r="L64" s="4"/>
      <c r="M64" s="4"/>
      <c r="N64" s="4"/>
    </row>
    <row r="65" spans="1:14" s="5" customFormat="1" ht="11.25">
      <c r="A65" s="8" t="s">
        <v>42</v>
      </c>
      <c r="B65" s="9">
        <v>434.2</v>
      </c>
      <c r="C65" s="4"/>
      <c r="D65" s="4"/>
      <c r="E65" s="4">
        <v>434.2</v>
      </c>
      <c r="F65" s="4"/>
      <c r="G65" s="4"/>
      <c r="H65" s="4"/>
      <c r="I65" s="4"/>
      <c r="J65" s="4"/>
      <c r="K65" s="4"/>
      <c r="L65" s="4"/>
      <c r="M65" s="4"/>
      <c r="N65" s="4"/>
    </row>
    <row r="66" spans="1:14" s="5" customFormat="1" ht="11.25">
      <c r="A66" s="8" t="s">
        <v>43</v>
      </c>
      <c r="B66" s="9">
        <v>1511</v>
      </c>
      <c r="C66" s="7">
        <f t="shared" ref="C66:N66" si="35">C67+C68+C69+C70</f>
        <v>0</v>
      </c>
      <c r="D66" s="7">
        <f t="shared" si="35"/>
        <v>1306</v>
      </c>
      <c r="E66" s="7">
        <f t="shared" si="35"/>
        <v>0</v>
      </c>
      <c r="F66" s="7">
        <f t="shared" si="35"/>
        <v>0</v>
      </c>
      <c r="G66" s="7">
        <f t="shared" si="35"/>
        <v>0</v>
      </c>
      <c r="H66" s="7">
        <f t="shared" si="35"/>
        <v>205</v>
      </c>
      <c r="I66" s="7">
        <f t="shared" si="35"/>
        <v>0</v>
      </c>
      <c r="J66" s="7">
        <f t="shared" si="35"/>
        <v>0</v>
      </c>
      <c r="K66" s="7">
        <f t="shared" si="35"/>
        <v>0</v>
      </c>
      <c r="L66" s="7">
        <f t="shared" si="35"/>
        <v>0</v>
      </c>
      <c r="M66" s="7">
        <f t="shared" si="35"/>
        <v>0</v>
      </c>
      <c r="N66" s="7">
        <f t="shared" si="35"/>
        <v>0</v>
      </c>
    </row>
    <row r="67" spans="1:14" s="5" customFormat="1" ht="11.25">
      <c r="A67" s="8" t="s">
        <v>44</v>
      </c>
      <c r="B67" s="9">
        <v>205</v>
      </c>
      <c r="C67" s="4"/>
      <c r="D67" s="4"/>
      <c r="E67" s="4"/>
      <c r="F67" s="4"/>
      <c r="G67" s="4"/>
      <c r="H67" s="4">
        <v>205</v>
      </c>
      <c r="I67" s="4"/>
      <c r="J67" s="4"/>
      <c r="K67" s="4"/>
      <c r="L67" s="4"/>
      <c r="M67" s="4"/>
      <c r="N67" s="4"/>
    </row>
    <row r="68" spans="1:14" s="5" customFormat="1" ht="11.25">
      <c r="A68" s="8" t="s">
        <v>45</v>
      </c>
      <c r="B68" s="9">
        <v>1000</v>
      </c>
      <c r="C68" s="4"/>
      <c r="D68" s="4">
        <v>1000</v>
      </c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5" customFormat="1" ht="11.25">
      <c r="A69" s="8" t="s">
        <v>46</v>
      </c>
      <c r="B69" s="9">
        <v>218</v>
      </c>
      <c r="C69" s="4"/>
      <c r="D69" s="4">
        <v>218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5" customFormat="1" ht="11.25">
      <c r="A70" s="8" t="s">
        <v>47</v>
      </c>
      <c r="B70" s="9">
        <v>88</v>
      </c>
      <c r="C70" s="4"/>
      <c r="D70" s="4">
        <v>88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s="5" customFormat="1" ht="11.25">
      <c r="A71" s="8"/>
      <c r="B71" s="9">
        <f>SUM(C71:N71)</f>
        <v>160507.60249999998</v>
      </c>
      <c r="C71" s="15">
        <f>C42+C46+C52+C54+C60+C63+C66</f>
        <v>14789.460000000001</v>
      </c>
      <c r="D71" s="15">
        <f t="shared" ref="D71:N71" si="36">D42+D46+D52+D54+D60+D63+D66</f>
        <v>16095.460000000001</v>
      </c>
      <c r="E71" s="15">
        <f t="shared" si="36"/>
        <v>17295.87</v>
      </c>
      <c r="F71" s="15">
        <f t="shared" si="36"/>
        <v>14025.202499999999</v>
      </c>
      <c r="G71" s="15">
        <f t="shared" si="36"/>
        <v>15374.07</v>
      </c>
      <c r="H71" s="15">
        <f t="shared" si="36"/>
        <v>13690.380000000001</v>
      </c>
      <c r="I71" s="15">
        <f t="shared" si="36"/>
        <v>30870.14</v>
      </c>
      <c r="J71" s="15">
        <f t="shared" si="36"/>
        <v>11418.41</v>
      </c>
      <c r="K71" s="15">
        <f t="shared" si="36"/>
        <v>6776.9274999999998</v>
      </c>
      <c r="L71" s="15">
        <f t="shared" si="36"/>
        <v>6756.5275000000001</v>
      </c>
      <c r="M71" s="15">
        <f t="shared" si="36"/>
        <v>6741.9274999999998</v>
      </c>
      <c r="N71" s="15">
        <f t="shared" si="36"/>
        <v>6673.2275</v>
      </c>
    </row>
    <row r="72" spans="1:14" s="5" customFormat="1" ht="11.25">
      <c r="A72" s="8"/>
      <c r="B72" s="9">
        <f>SUM(C72:N72)</f>
        <v>1500</v>
      </c>
      <c r="C72" s="15">
        <v>125</v>
      </c>
      <c r="D72" s="15">
        <v>125</v>
      </c>
      <c r="E72" s="15">
        <v>125</v>
      </c>
      <c r="F72" s="15">
        <v>125</v>
      </c>
      <c r="G72" s="15">
        <v>125</v>
      </c>
      <c r="H72" s="15">
        <v>125</v>
      </c>
      <c r="I72" s="15">
        <v>125</v>
      </c>
      <c r="J72" s="15">
        <v>125</v>
      </c>
      <c r="K72" s="15">
        <v>125</v>
      </c>
      <c r="L72" s="15">
        <v>125</v>
      </c>
      <c r="M72" s="15">
        <v>125</v>
      </c>
      <c r="N72" s="15">
        <v>125</v>
      </c>
    </row>
    <row r="73" spans="1:14" s="5" customFormat="1" ht="11.25">
      <c r="A73" s="8"/>
      <c r="B73" s="9"/>
      <c r="C73" s="15">
        <f>C71-C72</f>
        <v>14664.460000000001</v>
      </c>
      <c r="D73" s="15">
        <f t="shared" ref="D73:N73" si="37">D71-D72</f>
        <v>15970.460000000001</v>
      </c>
      <c r="E73" s="15">
        <f t="shared" si="37"/>
        <v>17170.87</v>
      </c>
      <c r="F73" s="15">
        <f t="shared" si="37"/>
        <v>13900.202499999999</v>
      </c>
      <c r="G73" s="15">
        <f t="shared" si="37"/>
        <v>15249.07</v>
      </c>
      <c r="H73" s="15">
        <f t="shared" si="37"/>
        <v>13565.380000000001</v>
      </c>
      <c r="I73" s="15">
        <f t="shared" si="37"/>
        <v>30745.14</v>
      </c>
      <c r="J73" s="15">
        <f t="shared" si="37"/>
        <v>11293.41</v>
      </c>
      <c r="K73" s="15">
        <f t="shared" si="37"/>
        <v>6651.9274999999998</v>
      </c>
      <c r="L73" s="15">
        <f t="shared" si="37"/>
        <v>6631.5275000000001</v>
      </c>
      <c r="M73" s="15">
        <f t="shared" si="37"/>
        <v>6616.9274999999998</v>
      </c>
      <c r="N73" s="15">
        <f t="shared" si="37"/>
        <v>6548.2275</v>
      </c>
    </row>
    <row r="74" spans="1:14" s="5" customFormat="1" ht="11.25">
      <c r="A74" s="8" t="s">
        <v>24</v>
      </c>
      <c r="B74" s="9">
        <v>160507.6</v>
      </c>
      <c r="C74" s="9">
        <f t="shared" ref="C74:N74" si="38">C66+C63+C60+C54+C52+C46+C42</f>
        <v>14789.460000000001</v>
      </c>
      <c r="D74" s="9">
        <f t="shared" si="38"/>
        <v>16095.46</v>
      </c>
      <c r="E74" s="9">
        <f t="shared" si="38"/>
        <v>17295.87</v>
      </c>
      <c r="F74" s="9">
        <f t="shared" si="38"/>
        <v>14025.202499999999</v>
      </c>
      <c r="G74" s="9">
        <f t="shared" si="38"/>
        <v>15374.07</v>
      </c>
      <c r="H74" s="9">
        <f t="shared" si="38"/>
        <v>13690.380000000001</v>
      </c>
      <c r="I74" s="9">
        <f>I66+I63+I60+I54+I52+I46+I42</f>
        <v>30870.14</v>
      </c>
      <c r="J74" s="9">
        <f t="shared" si="38"/>
        <v>11418.41</v>
      </c>
      <c r="K74" s="9">
        <f t="shared" si="38"/>
        <v>6776.9274999999998</v>
      </c>
      <c r="L74" s="9">
        <f t="shared" si="38"/>
        <v>6756.5275000000001</v>
      </c>
      <c r="M74" s="9">
        <f t="shared" si="38"/>
        <v>6741.9274999999998</v>
      </c>
      <c r="N74" s="9">
        <f t="shared" si="38"/>
        <v>6673.2275</v>
      </c>
    </row>
    <row r="75" spans="1:14" s="5" customFormat="1" ht="11.25">
      <c r="A75" s="8" t="s">
        <v>25</v>
      </c>
      <c r="B75" s="9">
        <v>159007.6</v>
      </c>
      <c r="C75" s="9">
        <f>C74-C77</f>
        <v>13289.460000000001</v>
      </c>
      <c r="D75" s="9">
        <f t="shared" ref="D75:N75" si="39">D74-D77</f>
        <v>14595.46</v>
      </c>
      <c r="E75" s="9">
        <f t="shared" si="39"/>
        <v>15795.869999999999</v>
      </c>
      <c r="F75" s="9">
        <f t="shared" si="39"/>
        <v>12525.202499999999</v>
      </c>
      <c r="G75" s="9">
        <f t="shared" si="39"/>
        <v>13874.07</v>
      </c>
      <c r="H75" s="9">
        <f t="shared" si="39"/>
        <v>12190.380000000001</v>
      </c>
      <c r="I75" s="9">
        <f>I74-I77</f>
        <v>29370.14</v>
      </c>
      <c r="J75" s="9">
        <f t="shared" si="39"/>
        <v>9918.41</v>
      </c>
      <c r="K75" s="9">
        <f t="shared" si="39"/>
        <v>5276.9274999999998</v>
      </c>
      <c r="L75" s="9">
        <f t="shared" si="39"/>
        <v>5256.5275000000001</v>
      </c>
      <c r="M75" s="9">
        <f t="shared" si="39"/>
        <v>5241.9274999999998</v>
      </c>
      <c r="N75" s="9">
        <f t="shared" si="39"/>
        <v>5173.2275</v>
      </c>
    </row>
    <row r="76" spans="1:14" s="5" customFormat="1" ht="11.25">
      <c r="A76" s="8" t="s">
        <v>26</v>
      </c>
      <c r="B76" s="9">
        <v>159007.6</v>
      </c>
      <c r="C76" s="9">
        <f t="shared" ref="C76:N76" si="40">C75</f>
        <v>13289.460000000001</v>
      </c>
      <c r="D76" s="9">
        <f t="shared" si="40"/>
        <v>14595.46</v>
      </c>
      <c r="E76" s="9">
        <f t="shared" si="40"/>
        <v>15795.869999999999</v>
      </c>
      <c r="F76" s="9">
        <f t="shared" si="40"/>
        <v>12525.202499999999</v>
      </c>
      <c r="G76" s="9">
        <f t="shared" si="40"/>
        <v>13874.07</v>
      </c>
      <c r="H76" s="9">
        <f t="shared" si="40"/>
        <v>12190.380000000001</v>
      </c>
      <c r="I76" s="9">
        <f t="shared" si="40"/>
        <v>29370.14</v>
      </c>
      <c r="J76" s="9">
        <f t="shared" si="40"/>
        <v>9918.41</v>
      </c>
      <c r="K76" s="9">
        <f t="shared" si="40"/>
        <v>5276.9274999999998</v>
      </c>
      <c r="L76" s="9">
        <f t="shared" si="40"/>
        <v>5256.5275000000001</v>
      </c>
      <c r="M76" s="9">
        <f t="shared" si="40"/>
        <v>5241.9274999999998</v>
      </c>
      <c r="N76" s="9">
        <f t="shared" si="40"/>
        <v>5173.2275</v>
      </c>
    </row>
    <row r="77" spans="1:14" s="5" customFormat="1" ht="11.25">
      <c r="A77" s="8" t="s">
        <v>48</v>
      </c>
      <c r="B77" s="9">
        <v>1500</v>
      </c>
      <c r="C77" s="9">
        <v>1500</v>
      </c>
      <c r="D77" s="9">
        <v>1500</v>
      </c>
      <c r="E77" s="9">
        <v>1500</v>
      </c>
      <c r="F77" s="9">
        <v>1500</v>
      </c>
      <c r="G77" s="9">
        <v>1500</v>
      </c>
      <c r="H77" s="9">
        <v>1500</v>
      </c>
      <c r="I77" s="9">
        <v>1500</v>
      </c>
      <c r="J77" s="9">
        <v>1500</v>
      </c>
      <c r="K77" s="9">
        <v>1500</v>
      </c>
      <c r="L77" s="9">
        <v>1500</v>
      </c>
      <c r="M77" s="9">
        <v>1500</v>
      </c>
      <c r="N77" s="9">
        <v>1500</v>
      </c>
    </row>
    <row r="78" spans="1:14" s="5" customFormat="1" ht="11.25">
      <c r="A78" s="8" t="s">
        <v>49</v>
      </c>
      <c r="B78" s="9">
        <v>1500</v>
      </c>
      <c r="C78" s="9">
        <v>1500</v>
      </c>
      <c r="D78" s="9">
        <v>1500</v>
      </c>
      <c r="E78" s="9">
        <v>1500</v>
      </c>
      <c r="F78" s="9">
        <v>1500</v>
      </c>
      <c r="G78" s="9">
        <v>1500</v>
      </c>
      <c r="H78" s="9">
        <v>1500</v>
      </c>
      <c r="I78" s="9">
        <v>1500</v>
      </c>
      <c r="J78" s="9">
        <v>1500</v>
      </c>
      <c r="K78" s="9">
        <v>1500</v>
      </c>
      <c r="L78" s="9">
        <v>1500</v>
      </c>
      <c r="M78" s="9">
        <v>1500</v>
      </c>
      <c r="N78" s="9">
        <v>1500</v>
      </c>
    </row>
    <row r="79" spans="1:14" s="5" customFormat="1" ht="11.25">
      <c r="A79" s="8" t="s">
        <v>27</v>
      </c>
      <c r="B79" s="9">
        <v>26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5" customFormat="1" ht="11.25">
      <c r="A80" s="8" t="s">
        <v>28</v>
      </c>
      <c r="B80" s="9">
        <v>13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5" s="5" customFormat="1" ht="11.25">
      <c r="A81" s="8" t="s">
        <v>50</v>
      </c>
      <c r="B81" s="9">
        <v>1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5" s="5" customFormat="1" ht="11.25">
      <c r="A82" s="8" t="s">
        <v>29</v>
      </c>
      <c r="B82" s="9">
        <v>11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5" s="5" customFormat="1" ht="11.25">
      <c r="A83" s="8" t="s">
        <v>51</v>
      </c>
      <c r="B83" s="9">
        <v>1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5" s="5" customFormat="1" ht="11.25">
      <c r="A84" s="8" t="s">
        <v>30</v>
      </c>
      <c r="B84" s="9">
        <v>13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5" s="5" customFormat="1" ht="11.25">
      <c r="A85" s="8" t="s">
        <v>31</v>
      </c>
      <c r="B85" s="9">
        <v>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5" s="5" customFormat="1" ht="11.25">
      <c r="A86" s="8" t="s">
        <v>52</v>
      </c>
      <c r="B86" s="9">
        <v>6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5" s="5" customFormat="1" ht="11.25">
      <c r="A87" s="8" t="s">
        <v>53</v>
      </c>
      <c r="B87" s="9">
        <v>8432.7999999999993</v>
      </c>
      <c r="C87" s="9">
        <f t="shared" ref="C87:N87" si="41">C91</f>
        <v>705</v>
      </c>
      <c r="D87" s="9">
        <f t="shared" si="41"/>
        <v>705</v>
      </c>
      <c r="E87" s="9">
        <f t="shared" si="41"/>
        <v>705</v>
      </c>
      <c r="F87" s="9">
        <f t="shared" si="41"/>
        <v>705</v>
      </c>
      <c r="G87" s="9">
        <f t="shared" si="41"/>
        <v>705</v>
      </c>
      <c r="H87" s="9">
        <f t="shared" si="41"/>
        <v>705</v>
      </c>
      <c r="I87" s="9">
        <f t="shared" si="41"/>
        <v>705</v>
      </c>
      <c r="J87" s="9">
        <f t="shared" si="41"/>
        <v>705</v>
      </c>
      <c r="K87" s="9">
        <f t="shared" si="41"/>
        <v>705</v>
      </c>
      <c r="L87" s="9">
        <f t="shared" si="41"/>
        <v>705</v>
      </c>
      <c r="M87" s="9">
        <f t="shared" si="41"/>
        <v>705</v>
      </c>
      <c r="N87" s="9">
        <f t="shared" si="41"/>
        <v>668.8</v>
      </c>
    </row>
    <row r="88" spans="1:15" s="5" customFormat="1" ht="11.25">
      <c r="A88" s="8" t="s">
        <v>6</v>
      </c>
      <c r="B88" s="9">
        <v>8432.7999999999993</v>
      </c>
      <c r="C88" s="9">
        <f t="shared" ref="C88:N88" si="42">C91</f>
        <v>705</v>
      </c>
      <c r="D88" s="9">
        <f t="shared" si="42"/>
        <v>705</v>
      </c>
      <c r="E88" s="9">
        <f t="shared" si="42"/>
        <v>705</v>
      </c>
      <c r="F88" s="9">
        <f t="shared" si="42"/>
        <v>705</v>
      </c>
      <c r="G88" s="9">
        <f t="shared" si="42"/>
        <v>705</v>
      </c>
      <c r="H88" s="9">
        <f t="shared" si="42"/>
        <v>705</v>
      </c>
      <c r="I88" s="9">
        <f t="shared" si="42"/>
        <v>705</v>
      </c>
      <c r="J88" s="9">
        <f t="shared" si="42"/>
        <v>705</v>
      </c>
      <c r="K88" s="9">
        <f t="shared" si="42"/>
        <v>705</v>
      </c>
      <c r="L88" s="9">
        <f t="shared" si="42"/>
        <v>705</v>
      </c>
      <c r="M88" s="9">
        <f t="shared" si="42"/>
        <v>705</v>
      </c>
      <c r="N88" s="9">
        <f t="shared" si="42"/>
        <v>668.8</v>
      </c>
    </row>
    <row r="89" spans="1:15" s="5" customFormat="1" ht="11.25">
      <c r="A89" s="8" t="s">
        <v>7</v>
      </c>
      <c r="B89" s="9">
        <v>8432.7999999999993</v>
      </c>
      <c r="C89" s="9">
        <f t="shared" ref="C89:N89" si="43">C91</f>
        <v>705</v>
      </c>
      <c r="D89" s="9">
        <f t="shared" si="43"/>
        <v>705</v>
      </c>
      <c r="E89" s="9">
        <f t="shared" si="43"/>
        <v>705</v>
      </c>
      <c r="F89" s="9">
        <f t="shared" si="43"/>
        <v>705</v>
      </c>
      <c r="G89" s="9">
        <f t="shared" si="43"/>
        <v>705</v>
      </c>
      <c r="H89" s="9">
        <f t="shared" si="43"/>
        <v>705</v>
      </c>
      <c r="I89" s="9">
        <f t="shared" si="43"/>
        <v>705</v>
      </c>
      <c r="J89" s="9">
        <f t="shared" si="43"/>
        <v>705</v>
      </c>
      <c r="K89" s="9">
        <f t="shared" si="43"/>
        <v>705</v>
      </c>
      <c r="L89" s="9">
        <f t="shared" si="43"/>
        <v>705</v>
      </c>
      <c r="M89" s="9">
        <f t="shared" si="43"/>
        <v>705</v>
      </c>
      <c r="N89" s="9">
        <f t="shared" si="43"/>
        <v>668.8</v>
      </c>
    </row>
    <row r="90" spans="1:15" s="5" customFormat="1" ht="11.25">
      <c r="A90" s="8" t="s">
        <v>8</v>
      </c>
      <c r="B90" s="9">
        <v>8432.7999999999993</v>
      </c>
      <c r="C90" s="9">
        <f t="shared" ref="C90:N91" si="44">C91</f>
        <v>705</v>
      </c>
      <c r="D90" s="9">
        <f t="shared" si="44"/>
        <v>705</v>
      </c>
      <c r="E90" s="9">
        <f t="shared" si="44"/>
        <v>705</v>
      </c>
      <c r="F90" s="9">
        <f t="shared" si="44"/>
        <v>705</v>
      </c>
      <c r="G90" s="9">
        <f t="shared" si="44"/>
        <v>705</v>
      </c>
      <c r="H90" s="9">
        <f t="shared" si="44"/>
        <v>705</v>
      </c>
      <c r="I90" s="9">
        <f t="shared" si="44"/>
        <v>705</v>
      </c>
      <c r="J90" s="9">
        <f t="shared" si="44"/>
        <v>705</v>
      </c>
      <c r="K90" s="9">
        <f t="shared" si="44"/>
        <v>705</v>
      </c>
      <c r="L90" s="9">
        <f t="shared" si="44"/>
        <v>705</v>
      </c>
      <c r="M90" s="9">
        <f t="shared" si="44"/>
        <v>705</v>
      </c>
      <c r="N90" s="9">
        <f t="shared" si="44"/>
        <v>668.8</v>
      </c>
    </row>
    <row r="91" spans="1:15" s="5" customFormat="1" ht="11.25">
      <c r="A91" s="8" t="s">
        <v>43</v>
      </c>
      <c r="B91" s="9">
        <v>8432.7999999999993</v>
      </c>
      <c r="C91" s="7">
        <f>C92</f>
        <v>705</v>
      </c>
      <c r="D91" s="7">
        <f t="shared" si="44"/>
        <v>705</v>
      </c>
      <c r="E91" s="7">
        <f t="shared" si="44"/>
        <v>705</v>
      </c>
      <c r="F91" s="7">
        <f t="shared" si="44"/>
        <v>705</v>
      </c>
      <c r="G91" s="7">
        <f t="shared" si="44"/>
        <v>705</v>
      </c>
      <c r="H91" s="7">
        <f t="shared" si="44"/>
        <v>705</v>
      </c>
      <c r="I91" s="7">
        <f t="shared" si="44"/>
        <v>705</v>
      </c>
      <c r="J91" s="7">
        <f t="shared" si="44"/>
        <v>705</v>
      </c>
      <c r="K91" s="7">
        <f t="shared" si="44"/>
        <v>705</v>
      </c>
      <c r="L91" s="7">
        <f t="shared" si="44"/>
        <v>705</v>
      </c>
      <c r="M91" s="7">
        <f t="shared" si="44"/>
        <v>705</v>
      </c>
      <c r="N91" s="7">
        <f t="shared" si="44"/>
        <v>668.8</v>
      </c>
    </row>
    <row r="92" spans="1:15" s="5" customFormat="1" ht="11.25">
      <c r="A92" s="8" t="s">
        <v>54</v>
      </c>
      <c r="B92" s="9">
        <v>8432.7999999999993</v>
      </c>
      <c r="C92" s="10">
        <v>705</v>
      </c>
      <c r="D92" s="10">
        <v>705</v>
      </c>
      <c r="E92" s="10">
        <v>705</v>
      </c>
      <c r="F92" s="12">
        <v>705</v>
      </c>
      <c r="G92" s="10">
        <v>705</v>
      </c>
      <c r="H92" s="10">
        <v>705</v>
      </c>
      <c r="I92" s="10">
        <v>705</v>
      </c>
      <c r="J92" s="10">
        <v>705</v>
      </c>
      <c r="K92" s="10">
        <v>705</v>
      </c>
      <c r="L92" s="10">
        <v>705</v>
      </c>
      <c r="M92" s="4">
        <v>705</v>
      </c>
      <c r="N92" s="4">
        <v>668.8</v>
      </c>
      <c r="O92" s="13"/>
    </row>
    <row r="93" spans="1:15" s="5" customFormat="1" ht="11.25">
      <c r="A93" s="8" t="s">
        <v>24</v>
      </c>
      <c r="B93" s="9">
        <v>8432.7999999999993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5" s="5" customFormat="1" ht="11.25">
      <c r="A94" s="8" t="s">
        <v>25</v>
      </c>
      <c r="B94" s="9">
        <v>8432.7999999999993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5" s="5" customFormat="1" ht="11.25">
      <c r="A95" s="8" t="s">
        <v>26</v>
      </c>
      <c r="B95" s="9">
        <v>8432.7999999999993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5" s="5" customFormat="1" ht="11.25">
      <c r="A96" s="8" t="s">
        <v>55</v>
      </c>
      <c r="B96" s="9">
        <v>169.4</v>
      </c>
      <c r="C96" s="4"/>
      <c r="D96" s="4"/>
      <c r="E96" s="4"/>
      <c r="F96" s="4"/>
      <c r="G96" s="4">
        <v>169.4</v>
      </c>
      <c r="H96" s="4"/>
      <c r="I96" s="4"/>
      <c r="J96" s="4"/>
      <c r="K96" s="4"/>
      <c r="L96" s="4"/>
      <c r="M96" s="4"/>
      <c r="N96" s="4"/>
    </row>
    <row r="97" spans="1:14" s="5" customFormat="1" ht="11.25">
      <c r="A97" s="8" t="s">
        <v>6</v>
      </c>
      <c r="B97" s="9">
        <v>169.4</v>
      </c>
      <c r="C97" s="4"/>
      <c r="D97" s="4"/>
      <c r="E97" s="4"/>
      <c r="F97" s="4"/>
      <c r="G97" s="4">
        <v>169.4</v>
      </c>
      <c r="H97" s="4"/>
      <c r="I97" s="4"/>
      <c r="J97" s="4"/>
      <c r="K97" s="4"/>
      <c r="L97" s="4"/>
      <c r="M97" s="4"/>
      <c r="N97" s="4"/>
    </row>
    <row r="98" spans="1:14" s="5" customFormat="1" ht="11.25">
      <c r="A98" s="8" t="s">
        <v>7</v>
      </c>
      <c r="B98" s="9">
        <v>169.4</v>
      </c>
      <c r="C98" s="4"/>
      <c r="D98" s="4"/>
      <c r="E98" s="4"/>
      <c r="F98" s="4"/>
      <c r="G98" s="4">
        <v>169.4</v>
      </c>
      <c r="H98" s="4"/>
      <c r="I98" s="4"/>
      <c r="J98" s="4"/>
      <c r="K98" s="4"/>
      <c r="L98" s="4"/>
      <c r="M98" s="4"/>
      <c r="N98" s="4"/>
    </row>
    <row r="99" spans="1:14" s="5" customFormat="1" ht="11.25">
      <c r="A99" s="8" t="s">
        <v>8</v>
      </c>
      <c r="B99" s="9">
        <v>169.4</v>
      </c>
      <c r="C99" s="4"/>
      <c r="D99" s="4"/>
      <c r="E99" s="4"/>
      <c r="F99" s="4"/>
      <c r="G99" s="4">
        <v>169.4</v>
      </c>
      <c r="H99" s="4"/>
      <c r="I99" s="4"/>
      <c r="J99" s="4"/>
      <c r="K99" s="4"/>
      <c r="L99" s="4"/>
      <c r="M99" s="4"/>
      <c r="N99" s="4"/>
    </row>
    <row r="100" spans="1:14" s="5" customFormat="1" ht="11.25">
      <c r="A100" s="8" t="s">
        <v>43</v>
      </c>
      <c r="B100" s="9">
        <v>169.4</v>
      </c>
      <c r="C100" s="7">
        <f t="shared" ref="C100:N100" si="45">C101</f>
        <v>0</v>
      </c>
      <c r="D100" s="7">
        <f t="shared" si="45"/>
        <v>0</v>
      </c>
      <c r="E100" s="7">
        <f t="shared" si="45"/>
        <v>0</v>
      </c>
      <c r="F100" s="7">
        <f t="shared" si="45"/>
        <v>0</v>
      </c>
      <c r="G100" s="7">
        <f t="shared" si="45"/>
        <v>169.4</v>
      </c>
      <c r="H100" s="7">
        <f t="shared" si="45"/>
        <v>0</v>
      </c>
      <c r="I100" s="7">
        <f t="shared" si="45"/>
        <v>0</v>
      </c>
      <c r="J100" s="7">
        <f t="shared" si="45"/>
        <v>0</v>
      </c>
      <c r="K100" s="7">
        <f t="shared" si="45"/>
        <v>0</v>
      </c>
      <c r="L100" s="7">
        <f t="shared" si="45"/>
        <v>0</v>
      </c>
      <c r="M100" s="7">
        <f t="shared" si="45"/>
        <v>0</v>
      </c>
      <c r="N100" s="7">
        <f t="shared" si="45"/>
        <v>0</v>
      </c>
    </row>
    <row r="101" spans="1:14" s="5" customFormat="1" ht="11.25">
      <c r="A101" s="8" t="s">
        <v>54</v>
      </c>
      <c r="B101" s="9">
        <v>169.4</v>
      </c>
      <c r="C101" s="4"/>
      <c r="D101" s="4"/>
      <c r="E101" s="4"/>
      <c r="F101" s="4"/>
      <c r="G101" s="4">
        <v>169.4</v>
      </c>
      <c r="H101" s="4"/>
      <c r="I101" s="4"/>
      <c r="J101" s="4"/>
      <c r="K101" s="4"/>
      <c r="L101" s="4"/>
      <c r="M101" s="4"/>
      <c r="N101" s="4"/>
    </row>
    <row r="102" spans="1:14" s="5" customFormat="1" ht="11.25">
      <c r="A102" s="8" t="s">
        <v>24</v>
      </c>
      <c r="B102" s="9">
        <v>169.4</v>
      </c>
      <c r="C102" s="4"/>
      <c r="D102" s="4"/>
      <c r="E102" s="4"/>
      <c r="F102" s="4"/>
      <c r="G102" s="4">
        <v>169.4</v>
      </c>
      <c r="H102" s="4"/>
      <c r="I102" s="4"/>
      <c r="J102" s="4"/>
      <c r="K102" s="4"/>
      <c r="L102" s="4"/>
      <c r="M102" s="4"/>
      <c r="N102" s="4"/>
    </row>
    <row r="103" spans="1:14" s="5" customFormat="1" ht="11.25">
      <c r="A103" s="8" t="s">
        <v>25</v>
      </c>
      <c r="B103" s="9">
        <v>169.4</v>
      </c>
      <c r="C103" s="4"/>
      <c r="D103" s="4"/>
      <c r="E103" s="4"/>
      <c r="F103" s="4"/>
      <c r="G103" s="4">
        <v>169.4</v>
      </c>
      <c r="H103" s="4"/>
      <c r="I103" s="4"/>
      <c r="J103" s="4"/>
      <c r="K103" s="4"/>
      <c r="L103" s="4"/>
      <c r="M103" s="4"/>
      <c r="N103" s="4"/>
    </row>
    <row r="104" spans="1:14" s="5" customFormat="1" ht="11.25">
      <c r="A104" s="8" t="s">
        <v>26</v>
      </c>
      <c r="B104" s="9">
        <v>169.4</v>
      </c>
      <c r="C104" s="4"/>
      <c r="D104" s="4"/>
      <c r="E104" s="4"/>
      <c r="F104" s="4"/>
      <c r="G104" s="4">
        <v>169.4</v>
      </c>
      <c r="H104" s="4"/>
      <c r="I104" s="4"/>
      <c r="J104" s="4"/>
      <c r="K104" s="4"/>
      <c r="L104" s="4"/>
      <c r="M104" s="4"/>
      <c r="N104" s="4"/>
    </row>
    <row r="105" spans="1:14" s="5" customFormat="1" ht="11.25">
      <c r="A105" s="8" t="s">
        <v>56</v>
      </c>
      <c r="B105" s="9">
        <v>30983.4</v>
      </c>
      <c r="C105" s="4"/>
      <c r="D105" s="4"/>
      <c r="E105" s="4"/>
      <c r="F105" s="10">
        <v>328</v>
      </c>
      <c r="G105" s="10"/>
      <c r="H105" s="10"/>
      <c r="I105" s="10"/>
      <c r="J105" s="10"/>
      <c r="K105" s="10"/>
      <c r="L105" s="10"/>
      <c r="M105" s="10"/>
      <c r="N105" s="10">
        <v>30655.4</v>
      </c>
    </row>
    <row r="106" spans="1:14" s="5" customFormat="1" ht="11.25">
      <c r="A106" s="8" t="s">
        <v>6</v>
      </c>
      <c r="B106" s="9">
        <v>30983.4</v>
      </c>
      <c r="C106" s="4"/>
      <c r="D106" s="4"/>
      <c r="E106" s="4"/>
      <c r="F106" s="10">
        <v>328</v>
      </c>
      <c r="G106" s="10"/>
      <c r="H106" s="10"/>
      <c r="I106" s="10"/>
      <c r="J106" s="10"/>
      <c r="K106" s="10"/>
      <c r="L106" s="10"/>
      <c r="M106" s="10"/>
      <c r="N106" s="10">
        <v>30655.4</v>
      </c>
    </row>
    <row r="107" spans="1:14" s="5" customFormat="1" ht="11.25">
      <c r="A107" s="8" t="s">
        <v>7</v>
      </c>
      <c r="B107" s="9">
        <v>30983.4</v>
      </c>
      <c r="C107" s="4"/>
      <c r="D107" s="4"/>
      <c r="E107" s="4"/>
      <c r="F107" s="10">
        <v>328</v>
      </c>
      <c r="G107" s="10"/>
      <c r="H107" s="10"/>
      <c r="I107" s="10"/>
      <c r="J107" s="10"/>
      <c r="K107" s="10"/>
      <c r="L107" s="10"/>
      <c r="M107" s="10"/>
      <c r="N107" s="10">
        <v>30655.4</v>
      </c>
    </row>
    <row r="108" spans="1:14" s="5" customFormat="1" ht="11.25">
      <c r="A108" s="8" t="s">
        <v>57</v>
      </c>
      <c r="B108" s="9">
        <v>30983.4</v>
      </c>
      <c r="C108" s="4"/>
      <c r="D108" s="4"/>
      <c r="E108" s="4"/>
      <c r="F108" s="10">
        <v>328</v>
      </c>
      <c r="G108" s="10"/>
      <c r="H108" s="10"/>
      <c r="I108" s="10"/>
      <c r="J108" s="10"/>
      <c r="K108" s="10"/>
      <c r="L108" s="10"/>
      <c r="M108" s="10"/>
      <c r="N108" s="10">
        <v>30655.4</v>
      </c>
    </row>
    <row r="109" spans="1:14" s="5" customFormat="1" ht="11.25">
      <c r="A109" s="8" t="s">
        <v>58</v>
      </c>
      <c r="B109" s="9">
        <v>30983.4</v>
      </c>
      <c r="C109" s="7">
        <f t="shared" ref="C109:N109" si="46">C110+C111</f>
        <v>0</v>
      </c>
      <c r="D109" s="7">
        <f t="shared" si="46"/>
        <v>0</v>
      </c>
      <c r="E109" s="7">
        <f t="shared" si="46"/>
        <v>0</v>
      </c>
      <c r="F109" s="7">
        <f t="shared" si="46"/>
        <v>328</v>
      </c>
      <c r="G109" s="7">
        <f t="shared" si="46"/>
        <v>0</v>
      </c>
      <c r="H109" s="7">
        <f t="shared" si="46"/>
        <v>0</v>
      </c>
      <c r="I109" s="7">
        <f t="shared" si="46"/>
        <v>0</v>
      </c>
      <c r="J109" s="7">
        <f t="shared" si="46"/>
        <v>0</v>
      </c>
      <c r="K109" s="7">
        <f t="shared" si="46"/>
        <v>0</v>
      </c>
      <c r="L109" s="7">
        <f t="shared" si="46"/>
        <v>0</v>
      </c>
      <c r="M109" s="7">
        <f t="shared" si="46"/>
        <v>0</v>
      </c>
      <c r="N109" s="7">
        <f t="shared" si="46"/>
        <v>30655.4</v>
      </c>
    </row>
    <row r="110" spans="1:14" s="5" customFormat="1" ht="11.25">
      <c r="A110" s="8" t="s">
        <v>59</v>
      </c>
      <c r="B110" s="9">
        <v>30655.4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0">
        <v>30655.4</v>
      </c>
    </row>
    <row r="111" spans="1:14" s="5" customFormat="1" ht="11.25">
      <c r="A111" s="8" t="s">
        <v>60</v>
      </c>
      <c r="B111" s="9">
        <v>328</v>
      </c>
      <c r="C111" s="4"/>
      <c r="D111" s="4"/>
      <c r="E111" s="4"/>
      <c r="F111" s="11">
        <v>328</v>
      </c>
      <c r="G111" s="4"/>
      <c r="H111" s="4"/>
      <c r="I111" s="4"/>
      <c r="J111" s="4"/>
      <c r="K111" s="4"/>
      <c r="L111" s="4"/>
      <c r="M111" s="4"/>
      <c r="N111" s="4"/>
    </row>
    <row r="112" spans="1:14" s="5" customFormat="1" ht="11.25">
      <c r="A112" s="8" t="s">
        <v>24</v>
      </c>
      <c r="B112" s="9">
        <v>30983.4</v>
      </c>
      <c r="C112" s="9">
        <f t="shared" ref="C112:N112" si="47">C110+C111</f>
        <v>0</v>
      </c>
      <c r="D112" s="9">
        <f t="shared" si="47"/>
        <v>0</v>
      </c>
      <c r="E112" s="9">
        <f t="shared" si="47"/>
        <v>0</v>
      </c>
      <c r="F112" s="9">
        <f t="shared" si="47"/>
        <v>328</v>
      </c>
      <c r="G112" s="9">
        <f t="shared" si="47"/>
        <v>0</v>
      </c>
      <c r="H112" s="9">
        <f t="shared" si="47"/>
        <v>0</v>
      </c>
      <c r="I112" s="9">
        <f t="shared" si="47"/>
        <v>0</v>
      </c>
      <c r="J112" s="9">
        <f t="shared" si="47"/>
        <v>0</v>
      </c>
      <c r="K112" s="9">
        <f t="shared" si="47"/>
        <v>0</v>
      </c>
      <c r="L112" s="9">
        <f t="shared" si="47"/>
        <v>0</v>
      </c>
      <c r="M112" s="9">
        <f t="shared" si="47"/>
        <v>0</v>
      </c>
      <c r="N112" s="9">
        <f t="shared" si="47"/>
        <v>30655.4</v>
      </c>
    </row>
    <row r="113" spans="1:14" s="5" customFormat="1" ht="11.25">
      <c r="A113" s="8" t="s">
        <v>25</v>
      </c>
      <c r="B113" s="9">
        <v>30983.4</v>
      </c>
      <c r="C113" s="9">
        <f t="shared" ref="C113:N113" si="48">C112</f>
        <v>0</v>
      </c>
      <c r="D113" s="9">
        <f t="shared" si="48"/>
        <v>0</v>
      </c>
      <c r="E113" s="9">
        <f t="shared" si="48"/>
        <v>0</v>
      </c>
      <c r="F113" s="9">
        <f t="shared" si="48"/>
        <v>328</v>
      </c>
      <c r="G113" s="9">
        <f t="shared" si="48"/>
        <v>0</v>
      </c>
      <c r="H113" s="9">
        <f t="shared" si="48"/>
        <v>0</v>
      </c>
      <c r="I113" s="9">
        <f t="shared" si="48"/>
        <v>0</v>
      </c>
      <c r="J113" s="9">
        <f t="shared" si="48"/>
        <v>0</v>
      </c>
      <c r="K113" s="9">
        <f t="shared" si="48"/>
        <v>0</v>
      </c>
      <c r="L113" s="9">
        <f t="shared" si="48"/>
        <v>0</v>
      </c>
      <c r="M113" s="9">
        <f t="shared" si="48"/>
        <v>0</v>
      </c>
      <c r="N113" s="9">
        <f t="shared" si="48"/>
        <v>30655.4</v>
      </c>
    </row>
    <row r="114" spans="1:14" s="5" customFormat="1" ht="11.25">
      <c r="A114" s="8" t="s">
        <v>26</v>
      </c>
      <c r="B114" s="9">
        <v>30983.4</v>
      </c>
      <c r="C114" s="9">
        <f t="shared" ref="C114:N114" si="49">C112</f>
        <v>0</v>
      </c>
      <c r="D114" s="9">
        <f t="shared" si="49"/>
        <v>0</v>
      </c>
      <c r="E114" s="9">
        <f t="shared" si="49"/>
        <v>0</v>
      </c>
      <c r="F114" s="9">
        <f t="shared" si="49"/>
        <v>328</v>
      </c>
      <c r="G114" s="9">
        <f t="shared" si="49"/>
        <v>0</v>
      </c>
      <c r="H114" s="9">
        <f t="shared" si="49"/>
        <v>0</v>
      </c>
      <c r="I114" s="9">
        <f t="shared" si="49"/>
        <v>0</v>
      </c>
      <c r="J114" s="9">
        <f t="shared" si="49"/>
        <v>0</v>
      </c>
      <c r="K114" s="9">
        <f t="shared" si="49"/>
        <v>0</v>
      </c>
      <c r="L114" s="9">
        <f t="shared" si="49"/>
        <v>0</v>
      </c>
      <c r="M114" s="9">
        <f t="shared" si="49"/>
        <v>0</v>
      </c>
      <c r="N114" s="9">
        <f t="shared" si="49"/>
        <v>30655.4</v>
      </c>
    </row>
    <row r="115" spans="1:14" s="5" customFormat="1" ht="11.25">
      <c r="A115" s="8" t="s">
        <v>27</v>
      </c>
      <c r="B115" s="9">
        <v>1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s="5" customFormat="1" ht="11.25">
      <c r="A116" s="8" t="s">
        <v>61</v>
      </c>
      <c r="B116" s="9">
        <v>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s="5" customFormat="1" ht="11.25">
      <c r="A117" s="8" t="s">
        <v>62</v>
      </c>
      <c r="B117" s="9">
        <v>1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</sheetData>
  <mergeCells count="1">
    <mergeCell ref="A2:L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2022-01-05T01:08:21Z</cp:lastPrinted>
  <dcterms:created xsi:type="dcterms:W3CDTF">2021-12-09T06:25:55Z</dcterms:created>
  <dcterms:modified xsi:type="dcterms:W3CDTF">2022-01-19T09:04:06Z</dcterms:modified>
</cp:coreProperties>
</file>