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Дархан-Уул МЭГ" sheetId="9" r:id="rId1"/>
  </sheets>
  <definedNames>
    <definedName name="_xlnm.Print_Titles" localSheetId="0">'Дархан-Уул МЭГ'!$A:$A,'Дархан-Уул МЭГ'!$4:$6</definedName>
  </definedNames>
  <calcPr calcId="144525"/>
</workbook>
</file>

<file path=xl/calcChain.xml><?xml version="1.0" encoding="utf-8"?>
<calcChain xmlns="http://schemas.openxmlformats.org/spreadsheetml/2006/main">
  <c r="M78" i="9" l="1"/>
  <c r="N78" i="9"/>
  <c r="M77" i="9"/>
  <c r="N77" i="9"/>
  <c r="D77" i="9"/>
  <c r="E77" i="9"/>
  <c r="F77" i="9"/>
  <c r="G77" i="9"/>
  <c r="H77" i="9"/>
  <c r="I77" i="9"/>
  <c r="J77" i="9"/>
  <c r="K77" i="9"/>
  <c r="L77" i="9"/>
  <c r="D78" i="9"/>
  <c r="E78" i="9"/>
  <c r="F78" i="9"/>
  <c r="G78" i="9"/>
  <c r="H78" i="9"/>
  <c r="I78" i="9"/>
  <c r="J78" i="9"/>
  <c r="K78" i="9"/>
  <c r="L78" i="9"/>
  <c r="C78" i="9"/>
  <c r="C77" i="9"/>
  <c r="D76" i="9"/>
  <c r="E76" i="9"/>
  <c r="F76" i="9"/>
  <c r="G76" i="9"/>
  <c r="H76" i="9"/>
  <c r="I76" i="9"/>
  <c r="J76" i="9"/>
  <c r="K76" i="9"/>
  <c r="L76" i="9"/>
  <c r="M76" i="9"/>
  <c r="N76" i="9"/>
  <c r="C76" i="9"/>
  <c r="C41" i="9"/>
  <c r="D6" i="9" l="1"/>
  <c r="E6" i="9"/>
  <c r="F6" i="9"/>
  <c r="G6" i="9"/>
  <c r="H6" i="9"/>
  <c r="I6" i="9"/>
  <c r="J6" i="9"/>
  <c r="K6" i="9"/>
  <c r="L6" i="9"/>
  <c r="M6" i="9"/>
  <c r="N6" i="9"/>
  <c r="C6" i="9"/>
  <c r="H43" i="9"/>
  <c r="D97" i="9" l="1"/>
  <c r="E97" i="9"/>
  <c r="F97" i="9"/>
  <c r="G97" i="9"/>
  <c r="H97" i="9"/>
  <c r="I97" i="9"/>
  <c r="J97" i="9"/>
  <c r="K97" i="9"/>
  <c r="L97" i="9"/>
  <c r="M97" i="9"/>
  <c r="N97" i="9"/>
  <c r="D98" i="9"/>
  <c r="E98" i="9"/>
  <c r="F98" i="9"/>
  <c r="G98" i="9"/>
  <c r="H98" i="9"/>
  <c r="I98" i="9"/>
  <c r="J98" i="9"/>
  <c r="K98" i="9"/>
  <c r="L98" i="9"/>
  <c r="M98" i="9"/>
  <c r="N98" i="9"/>
  <c r="C98" i="9"/>
  <c r="C97" i="9"/>
  <c r="D96" i="9"/>
  <c r="E96" i="9"/>
  <c r="F96" i="9"/>
  <c r="G96" i="9"/>
  <c r="H96" i="9"/>
  <c r="I96" i="9"/>
  <c r="J96" i="9"/>
  <c r="K96" i="9"/>
  <c r="L96" i="9"/>
  <c r="M96" i="9"/>
  <c r="N96" i="9"/>
  <c r="C96" i="9"/>
  <c r="K15" i="9"/>
  <c r="J15" i="9"/>
  <c r="H15" i="9"/>
  <c r="L14" i="9"/>
  <c r="J14" i="9"/>
  <c r="H14" i="9"/>
  <c r="L43" i="9"/>
  <c r="L42" i="9" s="1"/>
  <c r="K42" i="9"/>
  <c r="J42" i="9"/>
  <c r="D89" i="9"/>
  <c r="E89" i="9"/>
  <c r="F89" i="9"/>
  <c r="G89" i="9"/>
  <c r="H89" i="9"/>
  <c r="I89" i="9"/>
  <c r="J89" i="9"/>
  <c r="K89" i="9"/>
  <c r="L89" i="9"/>
  <c r="M89" i="9"/>
  <c r="N89" i="9"/>
  <c r="D90" i="9"/>
  <c r="E90" i="9"/>
  <c r="F90" i="9"/>
  <c r="G90" i="9"/>
  <c r="H90" i="9"/>
  <c r="I90" i="9"/>
  <c r="J90" i="9"/>
  <c r="K90" i="9"/>
  <c r="L90" i="9"/>
  <c r="M90" i="9"/>
  <c r="N90" i="9"/>
  <c r="D91" i="9"/>
  <c r="F91" i="9"/>
  <c r="G91" i="9"/>
  <c r="H91" i="9"/>
  <c r="I91" i="9"/>
  <c r="J91" i="9"/>
  <c r="K91" i="9"/>
  <c r="L91" i="9"/>
  <c r="N91" i="9"/>
  <c r="D92" i="9"/>
  <c r="E92" i="9"/>
  <c r="E91" i="9" s="1"/>
  <c r="F92" i="9"/>
  <c r="G92" i="9"/>
  <c r="H92" i="9"/>
  <c r="I92" i="9"/>
  <c r="J92" i="9"/>
  <c r="K92" i="9"/>
  <c r="L92" i="9"/>
  <c r="M92" i="9"/>
  <c r="M91" i="9" s="1"/>
  <c r="N92" i="9"/>
  <c r="C89" i="9"/>
  <c r="C90" i="9"/>
  <c r="C91" i="9"/>
  <c r="C92" i="9"/>
  <c r="C69" i="9"/>
  <c r="D52" i="9"/>
  <c r="E52" i="9"/>
  <c r="F52" i="9"/>
  <c r="G52" i="9"/>
  <c r="H52" i="9"/>
  <c r="I52" i="9"/>
  <c r="J52" i="9"/>
  <c r="K52" i="9"/>
  <c r="L52" i="9"/>
  <c r="M52" i="9"/>
  <c r="N52" i="9"/>
  <c r="C52" i="9"/>
  <c r="D55" i="9"/>
  <c r="E55" i="9"/>
  <c r="F55" i="9"/>
  <c r="G55" i="9"/>
  <c r="H55" i="9"/>
  <c r="I55" i="9"/>
  <c r="J55" i="9"/>
  <c r="K55" i="9"/>
  <c r="L55" i="9"/>
  <c r="M55" i="9"/>
  <c r="N55" i="9"/>
  <c r="D93" i="9"/>
  <c r="E93" i="9"/>
  <c r="F93" i="9"/>
  <c r="G93" i="9"/>
  <c r="H93" i="9"/>
  <c r="I93" i="9"/>
  <c r="J93" i="9"/>
  <c r="K93" i="9"/>
  <c r="L93" i="9"/>
  <c r="M93" i="9"/>
  <c r="N93" i="9"/>
  <c r="C93" i="9"/>
  <c r="D79" i="9"/>
  <c r="E79" i="9"/>
  <c r="F79" i="9"/>
  <c r="G79" i="9"/>
  <c r="H79" i="9"/>
  <c r="I79" i="9"/>
  <c r="J79" i="9"/>
  <c r="K79" i="9"/>
  <c r="L79" i="9"/>
  <c r="M79" i="9"/>
  <c r="N79" i="9"/>
  <c r="C79" i="9"/>
  <c r="D69" i="9"/>
  <c r="E69" i="9"/>
  <c r="F69" i="9"/>
  <c r="G69" i="9"/>
  <c r="H69" i="9"/>
  <c r="I69" i="9"/>
  <c r="J69" i="9"/>
  <c r="K69" i="9"/>
  <c r="L69" i="9"/>
  <c r="M69" i="9"/>
  <c r="N69" i="9"/>
  <c r="D67" i="9"/>
  <c r="E67" i="9"/>
  <c r="F67" i="9"/>
  <c r="G67" i="9"/>
  <c r="H67" i="9"/>
  <c r="I67" i="9"/>
  <c r="J67" i="9"/>
  <c r="K67" i="9"/>
  <c r="L67" i="9"/>
  <c r="M67" i="9"/>
  <c r="N67" i="9"/>
  <c r="C67" i="9"/>
  <c r="D64" i="9"/>
  <c r="E64" i="9"/>
  <c r="F64" i="9"/>
  <c r="G64" i="9"/>
  <c r="H64" i="9"/>
  <c r="I64" i="9"/>
  <c r="J64" i="9"/>
  <c r="K64" i="9"/>
  <c r="L64" i="9"/>
  <c r="M64" i="9"/>
  <c r="N64" i="9"/>
  <c r="C64" i="9"/>
  <c r="D61" i="9"/>
  <c r="E61" i="9"/>
  <c r="F61" i="9"/>
  <c r="G61" i="9"/>
  <c r="H61" i="9"/>
  <c r="I61" i="9"/>
  <c r="J61" i="9"/>
  <c r="K61" i="9"/>
  <c r="L61" i="9"/>
  <c r="M61" i="9"/>
  <c r="N61" i="9"/>
  <c r="C61" i="9"/>
  <c r="C55" i="9"/>
  <c r="G48" i="9"/>
  <c r="D49" i="9"/>
  <c r="M49" i="9"/>
  <c r="G50" i="9"/>
  <c r="N50" i="9"/>
  <c r="M51" i="9"/>
  <c r="N51" i="9"/>
  <c r="D42" i="9"/>
  <c r="D51" i="9" s="1"/>
  <c r="E42" i="9"/>
  <c r="E49" i="9" s="1"/>
  <c r="F42" i="9"/>
  <c r="F49" i="9" s="1"/>
  <c r="G42" i="9"/>
  <c r="G47" i="9" s="1"/>
  <c r="I42" i="9"/>
  <c r="I47" i="9" s="1"/>
  <c r="M42" i="9"/>
  <c r="M50" i="9" s="1"/>
  <c r="N42" i="9"/>
  <c r="N49" i="9" s="1"/>
  <c r="C42" i="9"/>
  <c r="C48" i="9" s="1"/>
  <c r="D24" i="9"/>
  <c r="E24" i="9"/>
  <c r="F24" i="9"/>
  <c r="G24" i="9"/>
  <c r="H24" i="9"/>
  <c r="I24" i="9"/>
  <c r="J24" i="9"/>
  <c r="K24" i="9"/>
  <c r="L24" i="9"/>
  <c r="M24" i="9"/>
  <c r="N24" i="9"/>
  <c r="C24" i="9"/>
  <c r="I48" i="9" l="1"/>
  <c r="I51" i="9"/>
  <c r="G51" i="9"/>
  <c r="G46" i="9"/>
  <c r="G41" i="9" s="1"/>
  <c r="G40" i="9" s="1"/>
  <c r="G49" i="9"/>
  <c r="I50" i="9"/>
  <c r="I49" i="9"/>
  <c r="N48" i="9"/>
  <c r="M48" i="9"/>
  <c r="N47" i="9"/>
  <c r="M47" i="9"/>
  <c r="M46" i="9" s="1"/>
  <c r="M41" i="9" s="1"/>
  <c r="E47" i="9"/>
  <c r="F47" i="9"/>
  <c r="E50" i="9"/>
  <c r="D50" i="9"/>
  <c r="F48" i="9"/>
  <c r="F50" i="9"/>
  <c r="E48" i="9"/>
  <c r="D48" i="9"/>
  <c r="F51" i="9"/>
  <c r="E51" i="9"/>
  <c r="D47" i="9"/>
  <c r="C49" i="9"/>
  <c r="C51" i="9"/>
  <c r="C50" i="9"/>
  <c r="C47" i="9"/>
  <c r="L51" i="9"/>
  <c r="L50" i="9"/>
  <c r="L48" i="9"/>
  <c r="L47" i="9"/>
  <c r="L49" i="9"/>
  <c r="K50" i="9"/>
  <c r="K49" i="9"/>
  <c r="K51" i="9"/>
  <c r="K48" i="9"/>
  <c r="K47" i="9"/>
  <c r="H42" i="9"/>
  <c r="H48" i="9" s="1"/>
  <c r="J48" i="9"/>
  <c r="J51" i="9"/>
  <c r="J50" i="9"/>
  <c r="J49" i="9"/>
  <c r="J47" i="9"/>
  <c r="I46" i="9" l="1"/>
  <c r="I41" i="9" s="1"/>
  <c r="I38" i="9" s="1"/>
  <c r="I37" i="9" s="1"/>
  <c r="G39" i="9"/>
  <c r="G38" i="9"/>
  <c r="G37" i="9" s="1"/>
  <c r="D46" i="9"/>
  <c r="D41" i="9" s="1"/>
  <c r="D38" i="9" s="1"/>
  <c r="D37" i="9" s="1"/>
  <c r="M40" i="9"/>
  <c r="M38" i="9"/>
  <c r="M37" i="9" s="1"/>
  <c r="M39" i="9"/>
  <c r="N46" i="9"/>
  <c r="N41" i="9" s="1"/>
  <c r="F46" i="9"/>
  <c r="F41" i="9" s="1"/>
  <c r="E46" i="9"/>
  <c r="E41" i="9" s="1"/>
  <c r="C46" i="9"/>
  <c r="L46" i="9"/>
  <c r="L41" i="9" s="1"/>
  <c r="K46" i="9"/>
  <c r="K41" i="9" s="1"/>
  <c r="H49" i="9"/>
  <c r="H51" i="9"/>
  <c r="H50" i="9"/>
  <c r="H47" i="9"/>
  <c r="J46" i="9"/>
  <c r="J41" i="9" s="1"/>
  <c r="D13" i="9"/>
  <c r="E13" i="9"/>
  <c r="F13" i="9"/>
  <c r="G13" i="9"/>
  <c r="H13" i="9"/>
  <c r="I13" i="9"/>
  <c r="J13" i="9"/>
  <c r="K13" i="9"/>
  <c r="L13" i="9"/>
  <c r="M13" i="9"/>
  <c r="N13" i="9"/>
  <c r="C13" i="9"/>
  <c r="C15" i="9"/>
  <c r="C14" i="9"/>
  <c r="I39" i="9" l="1"/>
  <c r="I40" i="9"/>
  <c r="D40" i="9"/>
  <c r="D39" i="9"/>
  <c r="N38" i="9"/>
  <c r="N37" i="9" s="1"/>
  <c r="N39" i="9"/>
  <c r="N40" i="9"/>
  <c r="F40" i="9"/>
  <c r="F38" i="9"/>
  <c r="F37" i="9" s="1"/>
  <c r="F39" i="9"/>
  <c r="E40" i="9"/>
  <c r="E38" i="9"/>
  <c r="E37" i="9" s="1"/>
  <c r="E39" i="9"/>
  <c r="C39" i="9"/>
  <c r="C40" i="9"/>
  <c r="C38" i="9"/>
  <c r="C37" i="9" s="1"/>
  <c r="C21" i="9"/>
  <c r="C20" i="9"/>
  <c r="C19" i="9"/>
  <c r="C22" i="9"/>
  <c r="C23" i="9"/>
  <c r="N20" i="9"/>
  <c r="N22" i="9"/>
  <c r="N23" i="9"/>
  <c r="N21" i="9"/>
  <c r="N19" i="9"/>
  <c r="M19" i="9"/>
  <c r="M20" i="9"/>
  <c r="M23" i="9"/>
  <c r="M21" i="9"/>
  <c r="M22" i="9"/>
  <c r="K23" i="9"/>
  <c r="K19" i="9"/>
  <c r="K20" i="9"/>
  <c r="K21" i="9"/>
  <c r="K22" i="9"/>
  <c r="I23" i="9"/>
  <c r="I21" i="9"/>
  <c r="I22" i="9"/>
  <c r="I19" i="9"/>
  <c r="I20" i="9"/>
  <c r="G20" i="9"/>
  <c r="G19" i="9"/>
  <c r="G22" i="9"/>
  <c r="G23" i="9"/>
  <c r="G21" i="9"/>
  <c r="F20" i="9"/>
  <c r="F23" i="9"/>
  <c r="F19" i="9"/>
  <c r="F22" i="9"/>
  <c r="F21" i="9"/>
  <c r="E19" i="9"/>
  <c r="E21" i="9"/>
  <c r="E23" i="9"/>
  <c r="E20" i="9"/>
  <c r="E22" i="9"/>
  <c r="D19" i="9"/>
  <c r="D23" i="9"/>
  <c r="D22" i="9"/>
  <c r="D21" i="9"/>
  <c r="D20" i="9"/>
  <c r="L21" i="9"/>
  <c r="L20" i="9"/>
  <c r="L22" i="9"/>
  <c r="L23" i="9"/>
  <c r="L19" i="9"/>
  <c r="J21" i="9"/>
  <c r="J20" i="9"/>
  <c r="J19" i="9"/>
  <c r="J23" i="9"/>
  <c r="J22" i="9"/>
  <c r="H23" i="9"/>
  <c r="H20" i="9"/>
  <c r="H22" i="9"/>
  <c r="H21" i="9"/>
  <c r="H19" i="9"/>
  <c r="L38" i="9"/>
  <c r="L37" i="9" s="1"/>
  <c r="L39" i="9"/>
  <c r="L40" i="9"/>
  <c r="K39" i="9"/>
  <c r="K40" i="9"/>
  <c r="K38" i="9"/>
  <c r="K37" i="9" s="1"/>
  <c r="H46" i="9"/>
  <c r="H41" i="9" s="1"/>
  <c r="H39" i="9" s="1"/>
  <c r="J40" i="9"/>
  <c r="J39" i="9"/>
  <c r="J38" i="9"/>
  <c r="B6" i="9"/>
  <c r="M18" i="9" l="1"/>
  <c r="M28" i="9" s="1"/>
  <c r="M30" i="9" s="1"/>
  <c r="N18" i="9"/>
  <c r="N28" i="9" s="1"/>
  <c r="N30" i="9" s="1"/>
  <c r="C18" i="9"/>
  <c r="K18" i="9"/>
  <c r="K28" i="9" s="1"/>
  <c r="K30" i="9" s="1"/>
  <c r="I18" i="9"/>
  <c r="G18" i="9"/>
  <c r="F18" i="9"/>
  <c r="E18" i="9"/>
  <c r="D18" i="9"/>
  <c r="L18" i="9"/>
  <c r="J18" i="9"/>
  <c r="H18" i="9"/>
  <c r="H40" i="9"/>
  <c r="H38" i="9"/>
  <c r="H37" i="9" s="1"/>
  <c r="J37" i="9"/>
  <c r="M12" i="9" l="1"/>
  <c r="M29" i="9"/>
  <c r="N12" i="9"/>
  <c r="N11" i="9" s="1"/>
  <c r="N29" i="9"/>
  <c r="C28" i="9"/>
  <c r="C12" i="9"/>
  <c r="K12" i="9"/>
  <c r="K10" i="9" s="1"/>
  <c r="K29" i="9"/>
  <c r="N7" i="9"/>
  <c r="N8" i="9"/>
  <c r="N9" i="9"/>
  <c r="N10" i="9"/>
  <c r="M11" i="9"/>
  <c r="M7" i="9"/>
  <c r="M8" i="9"/>
  <c r="M9" i="9"/>
  <c r="M10" i="9"/>
  <c r="I28" i="9"/>
  <c r="I12" i="9"/>
  <c r="G28" i="9"/>
  <c r="G12" i="9"/>
  <c r="F28" i="9"/>
  <c r="F12" i="9"/>
  <c r="E28" i="9"/>
  <c r="E12" i="9"/>
  <c r="D28" i="9"/>
  <c r="D12" i="9"/>
  <c r="L28" i="9"/>
  <c r="L12" i="9"/>
  <c r="J28" i="9"/>
  <c r="J12" i="9"/>
  <c r="H28" i="9"/>
  <c r="H12" i="9"/>
  <c r="K9" i="9" l="1"/>
  <c r="C30" i="9"/>
  <c r="C29" i="9"/>
  <c r="C10" i="9"/>
  <c r="C11" i="9"/>
  <c r="C8" i="9"/>
  <c r="C9" i="9"/>
  <c r="C7" i="9"/>
  <c r="K8" i="9"/>
  <c r="K11" i="9"/>
  <c r="K7" i="9"/>
  <c r="I8" i="9"/>
  <c r="I11" i="9"/>
  <c r="I9" i="9"/>
  <c r="I10" i="9"/>
  <c r="I7" i="9"/>
  <c r="I30" i="9"/>
  <c r="I29" i="9"/>
  <c r="G8" i="9"/>
  <c r="G7" i="9"/>
  <c r="G11" i="9"/>
  <c r="G9" i="9"/>
  <c r="G10" i="9"/>
  <c r="G30" i="9"/>
  <c r="G29" i="9"/>
  <c r="F11" i="9"/>
  <c r="F7" i="9"/>
  <c r="F10" i="9"/>
  <c r="F9" i="9"/>
  <c r="F8" i="9"/>
  <c r="F30" i="9"/>
  <c r="F29" i="9"/>
  <c r="E29" i="9"/>
  <c r="E30" i="9"/>
  <c r="E9" i="9"/>
  <c r="E11" i="9"/>
  <c r="E7" i="9"/>
  <c r="E10" i="9"/>
  <c r="E8" i="9"/>
  <c r="D29" i="9"/>
  <c r="D30" i="9"/>
  <c r="D10" i="9"/>
  <c r="D11" i="9"/>
  <c r="D9" i="9"/>
  <c r="D8" i="9"/>
  <c r="D7" i="9"/>
  <c r="L30" i="9"/>
  <c r="L29" i="9"/>
  <c r="L8" i="9"/>
  <c r="L10" i="9"/>
  <c r="L9" i="9"/>
  <c r="L11" i="9"/>
  <c r="L7" i="9"/>
  <c r="J8" i="9"/>
  <c r="J9" i="9"/>
  <c r="J10" i="9"/>
  <c r="J7" i="9"/>
  <c r="J11" i="9"/>
  <c r="J30" i="9"/>
  <c r="J29" i="9"/>
  <c r="H30" i="9"/>
  <c r="H29" i="9"/>
  <c r="H11" i="9"/>
  <c r="H9" i="9"/>
  <c r="H7" i="9"/>
  <c r="H8" i="9"/>
  <c r="H10" i="9"/>
</calcChain>
</file>

<file path=xl/sharedStrings.xml><?xml version="1.0" encoding="utf-8"?>
<sst xmlns="http://schemas.openxmlformats.org/spreadsheetml/2006/main" count="111" uniqueCount="78">
  <si>
    <t xml:space="preserve">            Мал аж ахуйг хєгжїїлэх</t>
  </si>
  <si>
    <t xml:space="preserve">                  Мал эмнэлгийн газар</t>
  </si>
  <si>
    <t xml:space="preserve">                              Їндсэн їйл ажиллагааны  зардал</t>
  </si>
  <si>
    <t xml:space="preserve">                                               НИЙТ ЗАРЛАГА ба ЦЭВЭР ЗЭЭЛИЙН ДЇН</t>
  </si>
  <si>
    <t xml:space="preserve">                                                    УРСГАЛ ЗАРДАЛ</t>
  </si>
  <si>
    <t xml:space="preserve">                                                         БАРАА, ЇЙЛЧИЛГЭЭНИЙ ЗАРДАЛ</t>
  </si>
  <si>
    <t xml:space="preserve">                                                              Цалин, хєлс болон нэмэгдэл урамшил</t>
  </si>
  <si>
    <t xml:space="preserve">                                                                        Їндсэн цалин</t>
  </si>
  <si>
    <t xml:space="preserve">                                                                        Нэмэгдэл</t>
  </si>
  <si>
    <t xml:space="preserve">                                                                        Унаа хоолны Хєнгєлєлт</t>
  </si>
  <si>
    <t xml:space="preserve">                                                              Ажил олгогчоос нийгмийн даатгалд тєлєх шимтгэл</t>
  </si>
  <si>
    <t xml:space="preserve">                                                                        Тэтгэврийн даатгал</t>
  </si>
  <si>
    <t xml:space="preserve">                                                                        Тэтгэмжийн даатгал</t>
  </si>
  <si>
    <t xml:space="preserve">                                                                        ЇОМШ-ний даатгал</t>
  </si>
  <si>
    <t xml:space="preserve">                                                                        Ажилгїйдлийн даатгал</t>
  </si>
  <si>
    <t xml:space="preserve">                                                                        Эрїїл мэндийн даатгал</t>
  </si>
  <si>
    <t xml:space="preserve">                                                              Хангамж, бараа материалын зардал</t>
  </si>
  <si>
    <t xml:space="preserve">                                                                        Бичиг хэрэг</t>
  </si>
  <si>
    <t xml:space="preserve">                                                                        Тээвэр, шатахуун</t>
  </si>
  <si>
    <t xml:space="preserve">                                                                        Шуудан, холбоо, интернэтийн тєлбєр</t>
  </si>
  <si>
    <t xml:space="preserve">                                               ЗАРДЛЫГ САНХЇЇЖЇЇЛЭХ ЭХ ЇЇСВЭР</t>
  </si>
  <si>
    <t xml:space="preserve">                                                    Улсын тєсвєєс санхїїжих</t>
  </si>
  <si>
    <t xml:space="preserve">                                                                        Улсын тєсвєєс санхїїжих</t>
  </si>
  <si>
    <t xml:space="preserve">                                               ТЄСВИЙН БУСАД МЭДЭЭЛЛИЙН АНГИЛАЛ</t>
  </si>
  <si>
    <t xml:space="preserve">                                                    АЖИЛЛАГСДЫН ТОО</t>
  </si>
  <si>
    <t xml:space="preserve">                                                                        Гїйцэтгэх ажилтан</t>
  </si>
  <si>
    <t xml:space="preserve">                                                    ОРОН ТООНЫ МЭДЭЭЛЭЛ</t>
  </si>
  <si>
    <t xml:space="preserve">                                                                        Тєрийн захиргааны албан хаагч (ТЗ)</t>
  </si>
  <si>
    <t xml:space="preserve">                                                              Бусдаар гїйцэтгїїлсэн ажил, їйлчилгээний тєлбєр, хураамж</t>
  </si>
  <si>
    <t xml:space="preserve">                                                                        Бусдаар гїйцэтгїїлсэн бусад нийтлэг ажил, їйлчилгээний тєлбєр, хураамж</t>
  </si>
  <si>
    <t xml:space="preserve">            Хєдєє аж ахуй, газар тариалан, аж їйлдвэрийн бодлого удирдлага</t>
  </si>
  <si>
    <t xml:space="preserve">                                                              Байр ашиглалттай холбоотой тогтмол зардал</t>
  </si>
  <si>
    <t xml:space="preserve">                                                                        Тїлш, халаалт</t>
  </si>
  <si>
    <t xml:space="preserve">                                                                        Хог хаягдал зайлуулах, хортон мэрэгчдийн устгал, ариутгал</t>
  </si>
  <si>
    <t xml:space="preserve">                                                                        Бага їнэтэй, тїргэн элэгдэх, ахуйн эд зїйлс</t>
  </si>
  <si>
    <t xml:space="preserve">                                                              Нормативт зардал</t>
  </si>
  <si>
    <t xml:space="preserve">                                                                        Нормын хувцас, зєєлєн эдлэл</t>
  </si>
  <si>
    <t xml:space="preserve">                                                              Эд хогшил, урсгал засварын зардал</t>
  </si>
  <si>
    <t xml:space="preserve">                                                                        Багаж, техник, хэрэгсэл</t>
  </si>
  <si>
    <t xml:space="preserve">                                                                        Урсгал засвар</t>
  </si>
  <si>
    <t xml:space="preserve">                                                              Томилолт, зочны зардал</t>
  </si>
  <si>
    <t xml:space="preserve">                                                                        Дотоод албан томилолт</t>
  </si>
  <si>
    <t xml:space="preserve">                                                                        Аудит, баталгаажуулалт, зэрэглэл тогтоох</t>
  </si>
  <si>
    <t xml:space="preserve">                                                                        Даатгалын їйлчилгээ</t>
  </si>
  <si>
    <t xml:space="preserve">                                                                        Тээврийн хэрэгслийн татвар</t>
  </si>
  <si>
    <t xml:space="preserve">                                                                        Удирдах ажилтан</t>
  </si>
  <si>
    <t xml:space="preserve">                                                                        Їйлчлэх ажилтан</t>
  </si>
  <si>
    <t xml:space="preserve">                                                                        Тєрийн їйлчилгээний бусад албан хаагч (ТЇ)</t>
  </si>
  <si>
    <t xml:space="preserve">                              Ажил олгогчоос олгох тэтгэмж, урамшуулал, дэмжлэг</t>
  </si>
  <si>
    <t xml:space="preserve">                                                         УРСГАЛ ШИЛЖЇЇЛЭГ</t>
  </si>
  <si>
    <t xml:space="preserve">                                                              Бусад урсгал шилжїїлэг</t>
  </si>
  <si>
    <t xml:space="preserve">                                                                        Нэг удаагийн тэтгэмж, шагнал урамшуулал</t>
  </si>
  <si>
    <t xml:space="preserve">                                                                        Эм, бэлдмэл, эмнэлгийн хэрэгсэл</t>
  </si>
  <si>
    <t xml:space="preserve">                                                                        Мэдээллийн технологийн їйлчилгээ</t>
  </si>
  <si>
    <t xml:space="preserve">                                                                        Тэтгэвэрт гарахад олгох нэг удаагийн мєнгєн тэтгэмж</t>
  </si>
  <si>
    <t xml:space="preserve">                                                    НИЙТ ТЭТГЭВЭРТ ГАРАГЧ</t>
  </si>
  <si>
    <t xml:space="preserve">                                                                        Тєрийн албаны тухай хуулиар тэтгэвэрт гарагч</t>
  </si>
  <si>
    <t xml:space="preserve">                                                                        Тээврийн хэрэгслийн оношлогоо</t>
  </si>
  <si>
    <t xml:space="preserve">                                                    Тєсєвт байгууллагын їйл ажиллагаанаас</t>
  </si>
  <si>
    <t xml:space="preserve">                                                                        Їндсэн їйл ажиллагааны орлогоос санхїїжих</t>
  </si>
  <si>
    <t xml:space="preserve">                                                                        Урамшуулал</t>
  </si>
  <si>
    <t xml:space="preserve">                                                                        Байрны тїрээс</t>
  </si>
  <si>
    <t xml:space="preserve">      Дархан-уул</t>
  </si>
  <si>
    <t>2023 УИХ Батлагдсан</t>
  </si>
  <si>
    <t>Төсвийн зарлагын 2023-2025 оны төлөвлөгөөний төсөл</t>
  </si>
  <si>
    <t>2022.12.07 02:17:36 PM</t>
  </si>
  <si>
    <t xml:space="preserve">1 сар </t>
  </si>
  <si>
    <t>2 сар</t>
  </si>
  <si>
    <t xml:space="preserve">3 сар </t>
  </si>
  <si>
    <t xml:space="preserve">4 сар </t>
  </si>
  <si>
    <t xml:space="preserve">5 сар </t>
  </si>
  <si>
    <t xml:space="preserve">6 сар </t>
  </si>
  <si>
    <t xml:space="preserve">7 сар </t>
  </si>
  <si>
    <t xml:space="preserve">8 сар </t>
  </si>
  <si>
    <t xml:space="preserve">9 сар </t>
  </si>
  <si>
    <t xml:space="preserve">10 сар </t>
  </si>
  <si>
    <t xml:space="preserve">11 сар </t>
  </si>
  <si>
    <t xml:space="preserve">12 сар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</si>
</sst>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6">
    <font>
      <sz val="10"/>
      <name val="Arial"/>
      <charset val="204"/>
    </font>
    <font>
      <sz val="8"/>
      <name val="FBMOArial"/>
      <family val="2"/>
      <charset val="204"/>
    </font>
    <font>
      <sz val="8"/>
      <name val="Arial"/>
      <family val="2"/>
    </font>
    <font>
      <sz val="10"/>
      <name val="Arial"/>
      <family val="2"/>
    </font>
    <font>
      <b/>
      <sz val="8"/>
      <name val="FBMOArial"/>
    </font>
    <font>
      <sz val="8"/>
      <name val="FBMO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1" fillId="2" borderId="1" xfId="0" applyFont="1" applyFill="1" applyBorder="1"/>
    <xf numFmtId="0" fontId="0" fillId="2" borderId="1" xfId="0" applyFill="1" applyBorder="1"/>
    <xf numFmtId="49" fontId="1" fillId="0" borderId="0" xfId="0" applyNumberFormat="1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right"/>
    </xf>
    <xf numFmtId="0" fontId="1" fillId="3" borderId="0" xfId="0" applyFont="1" applyFill="1"/>
    <xf numFmtId="165" fontId="1" fillId="0" borderId="0" xfId="0" applyNumberFormat="1" applyFont="1"/>
    <xf numFmtId="164" fontId="1" fillId="0" borderId="0" xfId="0" applyNumberFormat="1" applyFont="1"/>
    <xf numFmtId="164" fontId="4" fillId="0" borderId="1" xfId="0" applyNumberFormat="1" applyFont="1" applyBorder="1" applyAlignment="1">
      <alignment horizontal="right"/>
    </xf>
    <xf numFmtId="166" fontId="1" fillId="0" borderId="1" xfId="1" applyNumberFormat="1" applyFont="1" applyBorder="1"/>
    <xf numFmtId="166" fontId="4" fillId="0" borderId="1" xfId="1" applyNumberFormat="1" applyFont="1" applyBorder="1"/>
    <xf numFmtId="43" fontId="1" fillId="0" borderId="1" xfId="0" applyNumberFormat="1" applyFont="1" applyBorder="1"/>
    <xf numFmtId="166" fontId="5" fillId="0" borderId="1" xfId="1" applyNumberFormat="1" applyFont="1" applyBorder="1"/>
    <xf numFmtId="43" fontId="1" fillId="3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E82" sqref="E82"/>
    </sheetView>
  </sheetViews>
  <sheetFormatPr defaultRowHeight="11.25"/>
  <cols>
    <col min="1" max="1" width="62.85546875" style="1" customWidth="1"/>
    <col min="2" max="2" width="8.85546875" style="2" customWidth="1"/>
    <col min="3" max="3" width="9.42578125" style="1" customWidth="1"/>
    <col min="4" max="4" width="9.140625" style="1"/>
    <col min="5" max="9" width="9" style="1" bestFit="1" customWidth="1"/>
    <col min="10" max="10" width="9.140625" style="1"/>
    <col min="11" max="14" width="9" style="1" bestFit="1" customWidth="1"/>
    <col min="15" max="16384" width="9.140625" style="1"/>
  </cols>
  <sheetData>
    <row r="1" spans="1:16">
      <c r="A1" s="7" t="s">
        <v>64</v>
      </c>
    </row>
    <row r="2" spans="1:16">
      <c r="A2" s="1" t="s">
        <v>65</v>
      </c>
    </row>
    <row r="4" spans="1:16" ht="33.75">
      <c r="A4" s="5"/>
      <c r="B4" s="8" t="s">
        <v>63</v>
      </c>
      <c r="C4" s="20" t="s">
        <v>66</v>
      </c>
      <c r="D4" s="20" t="s">
        <v>67</v>
      </c>
      <c r="E4" s="20" t="s">
        <v>68</v>
      </c>
      <c r="F4" s="20" t="s">
        <v>69</v>
      </c>
      <c r="G4" s="20" t="s">
        <v>70</v>
      </c>
      <c r="H4" s="20" t="s">
        <v>71</v>
      </c>
      <c r="I4" s="20" t="s">
        <v>72</v>
      </c>
      <c r="J4" s="20" t="s">
        <v>73</v>
      </c>
      <c r="K4" s="20" t="s">
        <v>74</v>
      </c>
      <c r="L4" s="20" t="s">
        <v>75</v>
      </c>
      <c r="M4" s="20" t="s">
        <v>76</v>
      </c>
      <c r="N4" s="20" t="s">
        <v>77</v>
      </c>
    </row>
    <row r="5" spans="1:16" ht="12.75">
      <c r="A5" s="5"/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s="11" customFormat="1" ht="12" customHeight="1">
      <c r="A6" s="9" t="s">
        <v>62</v>
      </c>
      <c r="B6" s="10">
        <f>+B7+B37</f>
        <v>437018.4</v>
      </c>
      <c r="C6" s="19">
        <f>C7+C37</f>
        <v>40790.309374999997</v>
      </c>
      <c r="D6" s="19">
        <f t="shared" ref="D6:N6" si="0">D7+D37</f>
        <v>39546.815625000003</v>
      </c>
      <c r="E6" s="19">
        <f t="shared" si="0"/>
        <v>38897.390625</v>
      </c>
      <c r="F6" s="19">
        <f t="shared" si="0"/>
        <v>38174.590624999997</v>
      </c>
      <c r="G6" s="19">
        <f t="shared" si="0"/>
        <v>37217.890625</v>
      </c>
      <c r="H6" s="19">
        <f t="shared" si="0"/>
        <v>64701.028125000004</v>
      </c>
      <c r="I6" s="19">
        <f t="shared" si="0"/>
        <v>39304.490624999999</v>
      </c>
      <c r="J6" s="19">
        <f t="shared" si="0"/>
        <v>61191.290625000001</v>
      </c>
      <c r="K6" s="19">
        <f t="shared" si="0"/>
        <v>33405.440625000003</v>
      </c>
      <c r="L6" s="19">
        <f t="shared" si="0"/>
        <v>21799.490624999999</v>
      </c>
      <c r="M6" s="19">
        <f t="shared" si="0"/>
        <v>11377.490625</v>
      </c>
      <c r="N6" s="19">
        <f t="shared" si="0"/>
        <v>10612.190625000001</v>
      </c>
    </row>
    <row r="7" spans="1:16">
      <c r="A7" s="3" t="s">
        <v>0</v>
      </c>
      <c r="B7" s="4">
        <v>142681.5</v>
      </c>
      <c r="C7" s="15">
        <f>C12</f>
        <v>11805.009375000001</v>
      </c>
      <c r="D7" s="15">
        <f t="shared" ref="D7:N7" si="1">D12</f>
        <v>11804.515625</v>
      </c>
      <c r="E7" s="15">
        <f t="shared" si="1"/>
        <v>11751.390625</v>
      </c>
      <c r="F7" s="15">
        <f t="shared" si="1"/>
        <v>11489.990625</v>
      </c>
      <c r="G7" s="15">
        <f t="shared" si="1"/>
        <v>11460.290625</v>
      </c>
      <c r="H7" s="15">
        <f t="shared" si="1"/>
        <v>25758.140625</v>
      </c>
      <c r="I7" s="15">
        <f t="shared" si="1"/>
        <v>11377.490625</v>
      </c>
      <c r="J7" s="15">
        <f t="shared" si="1"/>
        <v>6989.9906249999995</v>
      </c>
      <c r="K7" s="15">
        <f t="shared" si="1"/>
        <v>10252.490625</v>
      </c>
      <c r="L7" s="15">
        <f t="shared" si="1"/>
        <v>8002.4906250000004</v>
      </c>
      <c r="M7" s="15">
        <f t="shared" si="1"/>
        <v>11377.490625</v>
      </c>
      <c r="N7" s="15">
        <f t="shared" si="1"/>
        <v>10612.190625000001</v>
      </c>
    </row>
    <row r="8" spans="1:16">
      <c r="A8" s="3" t="s">
        <v>1</v>
      </c>
      <c r="B8" s="4">
        <v>142681.5</v>
      </c>
      <c r="C8" s="15">
        <f>C12</f>
        <v>11805.009375000001</v>
      </c>
      <c r="D8" s="15">
        <f t="shared" ref="D8:N8" si="2">D12</f>
        <v>11804.515625</v>
      </c>
      <c r="E8" s="15">
        <f t="shared" si="2"/>
        <v>11751.390625</v>
      </c>
      <c r="F8" s="15">
        <f t="shared" si="2"/>
        <v>11489.990625</v>
      </c>
      <c r="G8" s="15">
        <f t="shared" si="2"/>
        <v>11460.290625</v>
      </c>
      <c r="H8" s="15">
        <f t="shared" si="2"/>
        <v>25758.140625</v>
      </c>
      <c r="I8" s="15">
        <f t="shared" si="2"/>
        <v>11377.490625</v>
      </c>
      <c r="J8" s="15">
        <f t="shared" si="2"/>
        <v>6989.9906249999995</v>
      </c>
      <c r="K8" s="15">
        <f t="shared" si="2"/>
        <v>10252.490625</v>
      </c>
      <c r="L8" s="15">
        <f t="shared" si="2"/>
        <v>8002.4906250000004</v>
      </c>
      <c r="M8" s="15">
        <f t="shared" si="2"/>
        <v>11377.490625</v>
      </c>
      <c r="N8" s="15">
        <f t="shared" si="2"/>
        <v>10612.190625000001</v>
      </c>
    </row>
    <row r="9" spans="1:16">
      <c r="A9" s="3" t="s">
        <v>2</v>
      </c>
      <c r="B9" s="4">
        <v>142681.5</v>
      </c>
      <c r="C9" s="15">
        <f>C12</f>
        <v>11805.009375000001</v>
      </c>
      <c r="D9" s="15">
        <f t="shared" ref="D9:N9" si="3">D12</f>
        <v>11804.515625</v>
      </c>
      <c r="E9" s="15">
        <f t="shared" si="3"/>
        <v>11751.390625</v>
      </c>
      <c r="F9" s="15">
        <f t="shared" si="3"/>
        <v>11489.990625</v>
      </c>
      <c r="G9" s="15">
        <f t="shared" si="3"/>
        <v>11460.290625</v>
      </c>
      <c r="H9" s="15">
        <f t="shared" si="3"/>
        <v>25758.140625</v>
      </c>
      <c r="I9" s="15">
        <f t="shared" si="3"/>
        <v>11377.490625</v>
      </c>
      <c r="J9" s="15">
        <f t="shared" si="3"/>
        <v>6989.9906249999995</v>
      </c>
      <c r="K9" s="15">
        <f t="shared" si="3"/>
        <v>10252.490625</v>
      </c>
      <c r="L9" s="15">
        <f t="shared" si="3"/>
        <v>8002.4906250000004</v>
      </c>
      <c r="M9" s="15">
        <f t="shared" si="3"/>
        <v>11377.490625</v>
      </c>
      <c r="N9" s="15">
        <f t="shared" si="3"/>
        <v>10612.190625000001</v>
      </c>
    </row>
    <row r="10" spans="1:16">
      <c r="A10" s="3" t="s">
        <v>3</v>
      </c>
      <c r="B10" s="4">
        <v>142681.5</v>
      </c>
      <c r="C10" s="15">
        <f>C12</f>
        <v>11805.009375000001</v>
      </c>
      <c r="D10" s="15">
        <f t="shared" ref="D10:N10" si="4">D12</f>
        <v>11804.515625</v>
      </c>
      <c r="E10" s="15">
        <f t="shared" si="4"/>
        <v>11751.390625</v>
      </c>
      <c r="F10" s="15">
        <f t="shared" si="4"/>
        <v>11489.990625</v>
      </c>
      <c r="G10" s="15">
        <f t="shared" si="4"/>
        <v>11460.290625</v>
      </c>
      <c r="H10" s="15">
        <f t="shared" si="4"/>
        <v>25758.140625</v>
      </c>
      <c r="I10" s="15">
        <f t="shared" si="4"/>
        <v>11377.490625</v>
      </c>
      <c r="J10" s="15">
        <f t="shared" si="4"/>
        <v>6989.9906249999995</v>
      </c>
      <c r="K10" s="15">
        <f t="shared" si="4"/>
        <v>10252.490625</v>
      </c>
      <c r="L10" s="15">
        <f t="shared" si="4"/>
        <v>8002.4906250000004</v>
      </c>
      <c r="M10" s="15">
        <f t="shared" si="4"/>
        <v>11377.490625</v>
      </c>
      <c r="N10" s="15">
        <f t="shared" si="4"/>
        <v>10612.190625000001</v>
      </c>
    </row>
    <row r="11" spans="1:16">
      <c r="A11" s="3" t="s">
        <v>4</v>
      </c>
      <c r="B11" s="4">
        <v>142681.5</v>
      </c>
      <c r="C11" s="15">
        <f>C12</f>
        <v>11805.009375000001</v>
      </c>
      <c r="D11" s="15">
        <f t="shared" ref="D11:N11" si="5">D12</f>
        <v>11804.515625</v>
      </c>
      <c r="E11" s="15">
        <f t="shared" si="5"/>
        <v>11751.390625</v>
      </c>
      <c r="F11" s="15">
        <f t="shared" si="5"/>
        <v>11489.990625</v>
      </c>
      <c r="G11" s="15">
        <f t="shared" si="5"/>
        <v>11460.290625</v>
      </c>
      <c r="H11" s="15">
        <f t="shared" si="5"/>
        <v>25758.140625</v>
      </c>
      <c r="I11" s="15">
        <f t="shared" si="5"/>
        <v>11377.490625</v>
      </c>
      <c r="J11" s="15">
        <f t="shared" si="5"/>
        <v>6989.9906249999995</v>
      </c>
      <c r="K11" s="15">
        <f t="shared" si="5"/>
        <v>10252.490625</v>
      </c>
      <c r="L11" s="15">
        <f t="shared" si="5"/>
        <v>8002.4906250000004</v>
      </c>
      <c r="M11" s="15">
        <f t="shared" si="5"/>
        <v>11377.490625</v>
      </c>
      <c r="N11" s="15">
        <f t="shared" si="5"/>
        <v>10612.190625000001</v>
      </c>
    </row>
    <row r="12" spans="1:16">
      <c r="A12" s="3" t="s">
        <v>5</v>
      </c>
      <c r="B12" s="4">
        <v>142681.5</v>
      </c>
      <c r="C12" s="15">
        <f>C13+C18+C24</f>
        <v>11805.009375000001</v>
      </c>
      <c r="D12" s="15">
        <f t="shared" ref="D12:N12" si="6">D13+D18+D24</f>
        <v>11804.515625</v>
      </c>
      <c r="E12" s="15">
        <f t="shared" si="6"/>
        <v>11751.390625</v>
      </c>
      <c r="F12" s="15">
        <f t="shared" si="6"/>
        <v>11489.990625</v>
      </c>
      <c r="G12" s="15">
        <f t="shared" si="6"/>
        <v>11460.290625</v>
      </c>
      <c r="H12" s="15">
        <f t="shared" si="6"/>
        <v>25758.140625</v>
      </c>
      <c r="I12" s="15">
        <f t="shared" si="6"/>
        <v>11377.490625</v>
      </c>
      <c r="J12" s="15">
        <f t="shared" si="6"/>
        <v>6989.9906249999995</v>
      </c>
      <c r="K12" s="15">
        <f t="shared" si="6"/>
        <v>10252.490625</v>
      </c>
      <c r="L12" s="15">
        <f t="shared" si="6"/>
        <v>8002.4906250000004</v>
      </c>
      <c r="M12" s="15">
        <f t="shared" si="6"/>
        <v>11377.490625</v>
      </c>
      <c r="N12" s="15">
        <f t="shared" si="6"/>
        <v>10612.190625000001</v>
      </c>
    </row>
    <row r="13" spans="1:16">
      <c r="A13" s="3" t="s">
        <v>6</v>
      </c>
      <c r="B13" s="14">
        <v>125562.9</v>
      </c>
      <c r="C13" s="16">
        <f>C14+C15+C16+C17</f>
        <v>10113.341666666667</v>
      </c>
      <c r="D13" s="16">
        <f t="shared" ref="D13:N13" si="7">D14+D15+D16+D17</f>
        <v>10113.525</v>
      </c>
      <c r="E13" s="16">
        <f t="shared" si="7"/>
        <v>10113.325000000001</v>
      </c>
      <c r="F13" s="16">
        <f t="shared" si="7"/>
        <v>10113.325000000001</v>
      </c>
      <c r="G13" s="16">
        <f t="shared" si="7"/>
        <v>10113.325000000001</v>
      </c>
      <c r="H13" s="16">
        <f t="shared" si="7"/>
        <v>22896.125</v>
      </c>
      <c r="I13" s="16">
        <f t="shared" si="7"/>
        <v>10113.325000000001</v>
      </c>
      <c r="J13" s="16">
        <f t="shared" si="7"/>
        <v>6213.3249999999998</v>
      </c>
      <c r="K13" s="16">
        <f t="shared" si="7"/>
        <v>9113.3250000000007</v>
      </c>
      <c r="L13" s="16">
        <f t="shared" si="7"/>
        <v>7113.3249999999998</v>
      </c>
      <c r="M13" s="16">
        <f t="shared" si="7"/>
        <v>10113.325000000001</v>
      </c>
      <c r="N13" s="16">
        <f t="shared" si="7"/>
        <v>9433.3250000000007</v>
      </c>
      <c r="O13" s="12"/>
      <c r="P13" s="13"/>
    </row>
    <row r="14" spans="1:16">
      <c r="A14" s="3" t="s">
        <v>7</v>
      </c>
      <c r="B14" s="4">
        <v>78955.5</v>
      </c>
      <c r="C14" s="15">
        <f>B14/12</f>
        <v>6579.625</v>
      </c>
      <c r="D14" s="15">
        <v>6579.625</v>
      </c>
      <c r="E14" s="15">
        <v>6579.625</v>
      </c>
      <c r="F14" s="15">
        <v>6579.625</v>
      </c>
      <c r="G14" s="15">
        <v>6579.625</v>
      </c>
      <c r="H14" s="15">
        <f>6579.625+6000</f>
        <v>12579.625</v>
      </c>
      <c r="I14" s="15">
        <v>6579.625</v>
      </c>
      <c r="J14" s="15">
        <f>6579.625-3000</f>
        <v>3579.625</v>
      </c>
      <c r="K14" s="15">
        <v>6579.625</v>
      </c>
      <c r="L14" s="15">
        <f>6579.625-3000</f>
        <v>3579.625</v>
      </c>
      <c r="M14" s="15">
        <v>6579.625</v>
      </c>
      <c r="N14" s="15">
        <v>6579.625</v>
      </c>
      <c r="O14" s="12"/>
      <c r="P14" s="13"/>
    </row>
    <row r="15" spans="1:16">
      <c r="A15" s="3" t="s">
        <v>8</v>
      </c>
      <c r="B15" s="4">
        <v>34244.6</v>
      </c>
      <c r="C15" s="15">
        <f>B15/12</f>
        <v>2853.7166666666667</v>
      </c>
      <c r="D15" s="15">
        <v>2853.9</v>
      </c>
      <c r="E15" s="15">
        <v>2853.7</v>
      </c>
      <c r="F15" s="15">
        <v>2853.7</v>
      </c>
      <c r="G15" s="15">
        <v>2853.7</v>
      </c>
      <c r="H15" s="15">
        <f>2853.7+2000</f>
        <v>4853.7</v>
      </c>
      <c r="I15" s="15">
        <v>2853.7</v>
      </c>
      <c r="J15" s="15">
        <f>2853.7-1000</f>
        <v>1853.6999999999998</v>
      </c>
      <c r="K15" s="15">
        <f>2853.7-1000</f>
        <v>1853.6999999999998</v>
      </c>
      <c r="L15" s="15">
        <v>2853.7</v>
      </c>
      <c r="M15" s="15">
        <v>2853.7</v>
      </c>
      <c r="N15" s="15">
        <v>2853.7</v>
      </c>
      <c r="O15" s="12"/>
      <c r="P15" s="13"/>
    </row>
    <row r="16" spans="1:16">
      <c r="A16" s="3" t="s">
        <v>9</v>
      </c>
      <c r="B16" s="4">
        <v>7680</v>
      </c>
      <c r="C16" s="15">
        <v>680</v>
      </c>
      <c r="D16" s="15">
        <v>680</v>
      </c>
      <c r="E16" s="15">
        <v>680</v>
      </c>
      <c r="F16" s="15">
        <v>680</v>
      </c>
      <c r="G16" s="15">
        <v>680</v>
      </c>
      <c r="H16" s="15">
        <v>780</v>
      </c>
      <c r="I16" s="15">
        <v>680</v>
      </c>
      <c r="J16" s="15">
        <v>780</v>
      </c>
      <c r="K16" s="15">
        <v>680</v>
      </c>
      <c r="L16" s="15">
        <v>680</v>
      </c>
      <c r="M16" s="15">
        <v>680</v>
      </c>
      <c r="N16" s="15"/>
      <c r="O16" s="12"/>
      <c r="P16" s="13"/>
    </row>
    <row r="17" spans="1:16">
      <c r="A17" s="3" t="s">
        <v>60</v>
      </c>
      <c r="B17" s="4">
        <v>4682.8</v>
      </c>
      <c r="C17" s="15"/>
      <c r="D17" s="15"/>
      <c r="E17" s="15"/>
      <c r="F17" s="15"/>
      <c r="G17" s="15"/>
      <c r="H17" s="15">
        <v>4682.8</v>
      </c>
      <c r="I17" s="15"/>
      <c r="J17" s="15"/>
      <c r="K17" s="15"/>
      <c r="L17" s="15"/>
      <c r="M17" s="15"/>
      <c r="N17" s="15"/>
      <c r="O17" s="12"/>
      <c r="P17" s="13"/>
    </row>
    <row r="18" spans="1:16">
      <c r="A18" s="3" t="s">
        <v>10</v>
      </c>
      <c r="B18" s="14">
        <v>15695.1</v>
      </c>
      <c r="C18" s="16">
        <f>C19+C20+C21+C22+C23</f>
        <v>1264.1677083333334</v>
      </c>
      <c r="D18" s="16">
        <f t="shared" ref="D18:M18" si="8">D19+D20+D21+D22+D23</f>
        <v>1264.1906250000002</v>
      </c>
      <c r="E18" s="16">
        <f t="shared" si="8"/>
        <v>1264.1656250000001</v>
      </c>
      <c r="F18" s="16">
        <f t="shared" si="8"/>
        <v>1264.1656250000001</v>
      </c>
      <c r="G18" s="16">
        <f t="shared" si="8"/>
        <v>1264.1656250000001</v>
      </c>
      <c r="H18" s="16">
        <f t="shared" si="8"/>
        <v>2862.015625</v>
      </c>
      <c r="I18" s="16">
        <f t="shared" si="8"/>
        <v>1264.1656250000001</v>
      </c>
      <c r="J18" s="16">
        <f t="shared" si="8"/>
        <v>776.66562499999998</v>
      </c>
      <c r="K18" s="16">
        <f t="shared" si="8"/>
        <v>1139.1656250000001</v>
      </c>
      <c r="L18" s="16">
        <f t="shared" si="8"/>
        <v>889.16562500000009</v>
      </c>
      <c r="M18" s="16">
        <f t="shared" si="8"/>
        <v>1264.1656250000001</v>
      </c>
      <c r="N18" s="16">
        <f>N19+N20+N21+N22+N23-0.1</f>
        <v>1178.8656250000004</v>
      </c>
      <c r="O18" s="12"/>
      <c r="P18" s="13"/>
    </row>
    <row r="19" spans="1:16">
      <c r="A19" s="3" t="s">
        <v>11</v>
      </c>
      <c r="B19" s="4">
        <v>10672.6</v>
      </c>
      <c r="C19" s="15">
        <f>C13*8.5%</f>
        <v>859.6340416666668</v>
      </c>
      <c r="D19" s="15">
        <f t="shared" ref="D19:M19" si="9">D13*8.5%</f>
        <v>859.64962500000001</v>
      </c>
      <c r="E19" s="15">
        <f t="shared" si="9"/>
        <v>859.63262500000008</v>
      </c>
      <c r="F19" s="15">
        <f t="shared" si="9"/>
        <v>859.63262500000008</v>
      </c>
      <c r="G19" s="15">
        <f t="shared" si="9"/>
        <v>859.63262500000008</v>
      </c>
      <c r="H19" s="15">
        <f t="shared" si="9"/>
        <v>1946.1706250000002</v>
      </c>
      <c r="I19" s="15">
        <f t="shared" si="9"/>
        <v>859.63262500000008</v>
      </c>
      <c r="J19" s="15">
        <f t="shared" si="9"/>
        <v>528.13262500000008</v>
      </c>
      <c r="K19" s="15">
        <f t="shared" si="9"/>
        <v>774.63262500000008</v>
      </c>
      <c r="L19" s="15">
        <f t="shared" si="9"/>
        <v>604.63262500000008</v>
      </c>
      <c r="M19" s="15">
        <f t="shared" si="9"/>
        <v>859.63262500000008</v>
      </c>
      <c r="N19" s="15">
        <f>N13*8.5%-0.2</f>
        <v>801.63262500000008</v>
      </c>
      <c r="O19" s="12"/>
      <c r="P19" s="13"/>
    </row>
    <row r="20" spans="1:16">
      <c r="A20" s="3" t="s">
        <v>12</v>
      </c>
      <c r="B20" s="4">
        <v>1255.5999999999999</v>
      </c>
      <c r="C20" s="15">
        <f>C13*1%</f>
        <v>101.13341666666668</v>
      </c>
      <c r="D20" s="15">
        <f t="shared" ref="D20:N20" si="10">D13*1%</f>
        <v>101.13525</v>
      </c>
      <c r="E20" s="15">
        <f t="shared" si="10"/>
        <v>101.13325</v>
      </c>
      <c r="F20" s="15">
        <f t="shared" si="10"/>
        <v>101.13325</v>
      </c>
      <c r="G20" s="15">
        <f t="shared" si="10"/>
        <v>101.13325</v>
      </c>
      <c r="H20" s="15">
        <f t="shared" si="10"/>
        <v>228.96125000000001</v>
      </c>
      <c r="I20" s="15">
        <f t="shared" si="10"/>
        <v>101.13325</v>
      </c>
      <c r="J20" s="15">
        <f t="shared" si="10"/>
        <v>62.133249999999997</v>
      </c>
      <c r="K20" s="15">
        <f t="shared" si="10"/>
        <v>91.133250000000004</v>
      </c>
      <c r="L20" s="15">
        <f t="shared" si="10"/>
        <v>71.133250000000004</v>
      </c>
      <c r="M20" s="15">
        <f t="shared" si="10"/>
        <v>101.13325</v>
      </c>
      <c r="N20" s="15">
        <f t="shared" si="10"/>
        <v>94.333250000000007</v>
      </c>
      <c r="O20" s="12"/>
      <c r="P20" s="13"/>
    </row>
    <row r="21" spans="1:16">
      <c r="A21" s="3" t="s">
        <v>13</v>
      </c>
      <c r="B21" s="4">
        <v>1004.4</v>
      </c>
      <c r="C21" s="15">
        <f>C13*0.8%</f>
        <v>80.906733333333335</v>
      </c>
      <c r="D21" s="15">
        <f t="shared" ref="D21:M21" si="11">D13*0.8%</f>
        <v>80.908199999999994</v>
      </c>
      <c r="E21" s="15">
        <f t="shared" si="11"/>
        <v>80.906600000000012</v>
      </c>
      <c r="F21" s="15">
        <f t="shared" si="11"/>
        <v>80.906600000000012</v>
      </c>
      <c r="G21" s="15">
        <f t="shared" si="11"/>
        <v>80.906600000000012</v>
      </c>
      <c r="H21" s="15">
        <f t="shared" si="11"/>
        <v>183.16900000000001</v>
      </c>
      <c r="I21" s="15">
        <f t="shared" si="11"/>
        <v>80.906600000000012</v>
      </c>
      <c r="J21" s="15">
        <f t="shared" si="11"/>
        <v>49.706600000000002</v>
      </c>
      <c r="K21" s="15">
        <f t="shared" si="11"/>
        <v>72.906600000000012</v>
      </c>
      <c r="L21" s="15">
        <f t="shared" si="11"/>
        <v>56.906599999999997</v>
      </c>
      <c r="M21" s="15">
        <f t="shared" si="11"/>
        <v>80.906600000000012</v>
      </c>
      <c r="N21" s="15">
        <f>N13*0.8%-0.1</f>
        <v>75.36660000000002</v>
      </c>
      <c r="O21" s="12"/>
      <c r="P21" s="13"/>
    </row>
    <row r="22" spans="1:16">
      <c r="A22" s="3" t="s">
        <v>14</v>
      </c>
      <c r="B22" s="4">
        <v>251.1</v>
      </c>
      <c r="C22" s="15">
        <f>C13*0.2%</f>
        <v>20.226683333333334</v>
      </c>
      <c r="D22" s="15">
        <f t="shared" ref="D22:N22" si="12">D13*0.2%</f>
        <v>20.227049999999998</v>
      </c>
      <c r="E22" s="15">
        <f t="shared" si="12"/>
        <v>20.226650000000003</v>
      </c>
      <c r="F22" s="15">
        <f t="shared" si="12"/>
        <v>20.226650000000003</v>
      </c>
      <c r="G22" s="15">
        <f t="shared" si="12"/>
        <v>20.226650000000003</v>
      </c>
      <c r="H22" s="15">
        <f t="shared" si="12"/>
        <v>45.792250000000003</v>
      </c>
      <c r="I22" s="15">
        <f t="shared" si="12"/>
        <v>20.226650000000003</v>
      </c>
      <c r="J22" s="15">
        <f t="shared" si="12"/>
        <v>12.42665</v>
      </c>
      <c r="K22" s="15">
        <f t="shared" si="12"/>
        <v>18.226650000000003</v>
      </c>
      <c r="L22" s="15">
        <f t="shared" si="12"/>
        <v>14.226649999999999</v>
      </c>
      <c r="M22" s="15">
        <f t="shared" si="12"/>
        <v>20.226650000000003</v>
      </c>
      <c r="N22" s="15">
        <f t="shared" si="12"/>
        <v>18.866650000000003</v>
      </c>
      <c r="O22" s="12"/>
      <c r="P22" s="13"/>
    </row>
    <row r="23" spans="1:16">
      <c r="A23" s="3" t="s">
        <v>15</v>
      </c>
      <c r="B23" s="4">
        <v>2511.4</v>
      </c>
      <c r="C23" s="15">
        <f>C13*2%</f>
        <v>202.26683333333335</v>
      </c>
      <c r="D23" s="15">
        <f t="shared" ref="D23:M23" si="13">D13*2%</f>
        <v>202.2705</v>
      </c>
      <c r="E23" s="15">
        <f t="shared" si="13"/>
        <v>202.26650000000001</v>
      </c>
      <c r="F23" s="15">
        <f t="shared" si="13"/>
        <v>202.26650000000001</v>
      </c>
      <c r="G23" s="15">
        <f t="shared" si="13"/>
        <v>202.26650000000001</v>
      </c>
      <c r="H23" s="15">
        <f t="shared" si="13"/>
        <v>457.92250000000001</v>
      </c>
      <c r="I23" s="15">
        <f t="shared" si="13"/>
        <v>202.26650000000001</v>
      </c>
      <c r="J23" s="15">
        <f t="shared" si="13"/>
        <v>124.26649999999999</v>
      </c>
      <c r="K23" s="15">
        <f t="shared" si="13"/>
        <v>182.26650000000001</v>
      </c>
      <c r="L23" s="15">
        <f t="shared" si="13"/>
        <v>142.26650000000001</v>
      </c>
      <c r="M23" s="15">
        <f t="shared" si="13"/>
        <v>202.26650000000001</v>
      </c>
      <c r="N23" s="15">
        <f>N13*2%+0.1</f>
        <v>188.76650000000001</v>
      </c>
      <c r="O23" s="12"/>
      <c r="P23" s="13"/>
    </row>
    <row r="24" spans="1:16">
      <c r="A24" s="3" t="s">
        <v>16</v>
      </c>
      <c r="B24" s="14">
        <v>1423.5</v>
      </c>
      <c r="C24" s="16">
        <f>C25+C26+C27</f>
        <v>427.5</v>
      </c>
      <c r="D24" s="16">
        <f t="shared" ref="D24:N24" si="14">D25+D26+D27</f>
        <v>426.8</v>
      </c>
      <c r="E24" s="16">
        <f t="shared" si="14"/>
        <v>373.9</v>
      </c>
      <c r="F24" s="16">
        <f t="shared" si="14"/>
        <v>112.5</v>
      </c>
      <c r="G24" s="16">
        <f t="shared" si="14"/>
        <v>82.8</v>
      </c>
      <c r="H24" s="16">
        <f t="shared" si="14"/>
        <v>0</v>
      </c>
      <c r="I24" s="16">
        <f t="shared" si="14"/>
        <v>0</v>
      </c>
      <c r="J24" s="16">
        <f t="shared" si="14"/>
        <v>0</v>
      </c>
      <c r="K24" s="16">
        <f t="shared" si="14"/>
        <v>0</v>
      </c>
      <c r="L24" s="16">
        <f t="shared" si="14"/>
        <v>0</v>
      </c>
      <c r="M24" s="16">
        <f t="shared" si="14"/>
        <v>0</v>
      </c>
      <c r="N24" s="16">
        <f t="shared" si="14"/>
        <v>0</v>
      </c>
      <c r="O24" s="12"/>
      <c r="P24" s="13"/>
    </row>
    <row r="25" spans="1:16">
      <c r="A25" s="3" t="s">
        <v>17</v>
      </c>
      <c r="B25" s="4">
        <v>229.3</v>
      </c>
      <c r="C25" s="15">
        <v>115</v>
      </c>
      <c r="D25" s="15">
        <v>114.3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2"/>
      <c r="P25" s="13"/>
    </row>
    <row r="26" spans="1:16">
      <c r="A26" s="3" t="s">
        <v>18</v>
      </c>
      <c r="B26" s="4">
        <v>661.4</v>
      </c>
      <c r="C26" s="15">
        <v>200</v>
      </c>
      <c r="D26" s="15">
        <v>200</v>
      </c>
      <c r="E26" s="15">
        <v>261.39999999999998</v>
      </c>
      <c r="F26" s="15"/>
      <c r="G26" s="15"/>
      <c r="H26" s="15"/>
      <c r="I26" s="15"/>
      <c r="J26" s="15"/>
      <c r="K26" s="15"/>
      <c r="L26" s="15"/>
      <c r="M26" s="15"/>
      <c r="N26" s="15"/>
      <c r="O26" s="12"/>
      <c r="P26" s="13"/>
    </row>
    <row r="27" spans="1:16">
      <c r="A27" s="3" t="s">
        <v>19</v>
      </c>
      <c r="B27" s="4">
        <v>532.79999999999995</v>
      </c>
      <c r="C27" s="15">
        <v>112.5</v>
      </c>
      <c r="D27" s="15">
        <v>112.5</v>
      </c>
      <c r="E27" s="15">
        <v>112.5</v>
      </c>
      <c r="F27" s="15">
        <v>112.5</v>
      </c>
      <c r="G27" s="15">
        <v>82.8</v>
      </c>
      <c r="H27" s="15"/>
      <c r="I27" s="15"/>
      <c r="J27" s="15"/>
      <c r="K27" s="15"/>
      <c r="L27" s="15"/>
      <c r="M27" s="15"/>
      <c r="N27" s="15"/>
      <c r="O27" s="12"/>
      <c r="P27" s="13"/>
    </row>
    <row r="28" spans="1:16">
      <c r="A28" s="3" t="s">
        <v>20</v>
      </c>
      <c r="B28" s="4">
        <v>142681.5</v>
      </c>
      <c r="C28" s="17">
        <f>C13+C18+C24</f>
        <v>11805.009375000001</v>
      </c>
      <c r="D28" s="17">
        <f t="shared" ref="D28:N28" si="15">D13+D18+D24</f>
        <v>11804.515625</v>
      </c>
      <c r="E28" s="17">
        <f t="shared" si="15"/>
        <v>11751.390625</v>
      </c>
      <c r="F28" s="17">
        <f t="shared" si="15"/>
        <v>11489.990625</v>
      </c>
      <c r="G28" s="17">
        <f t="shared" si="15"/>
        <v>11460.290625</v>
      </c>
      <c r="H28" s="17">
        <f t="shared" si="15"/>
        <v>25758.140625</v>
      </c>
      <c r="I28" s="17">
        <f t="shared" si="15"/>
        <v>11377.490625</v>
      </c>
      <c r="J28" s="17">
        <f t="shared" si="15"/>
        <v>6989.9906249999995</v>
      </c>
      <c r="K28" s="17">
        <f t="shared" si="15"/>
        <v>10252.490625</v>
      </c>
      <c r="L28" s="17">
        <f t="shared" si="15"/>
        <v>8002.4906250000004</v>
      </c>
      <c r="M28" s="17">
        <f t="shared" si="15"/>
        <v>11377.490625</v>
      </c>
      <c r="N28" s="17">
        <f t="shared" si="15"/>
        <v>10612.190625000001</v>
      </c>
      <c r="O28" s="12"/>
      <c r="P28" s="13"/>
    </row>
    <row r="29" spans="1:16">
      <c r="A29" s="3" t="s">
        <v>21</v>
      </c>
      <c r="B29" s="4">
        <v>142681.5</v>
      </c>
      <c r="C29" s="17">
        <f>C28</f>
        <v>11805.009375000001</v>
      </c>
      <c r="D29" s="17">
        <f t="shared" ref="D29:N29" si="16">D28</f>
        <v>11804.515625</v>
      </c>
      <c r="E29" s="17">
        <f t="shared" si="16"/>
        <v>11751.390625</v>
      </c>
      <c r="F29" s="17">
        <f t="shared" si="16"/>
        <v>11489.990625</v>
      </c>
      <c r="G29" s="17">
        <f t="shared" si="16"/>
        <v>11460.290625</v>
      </c>
      <c r="H29" s="17">
        <f t="shared" si="16"/>
        <v>25758.140625</v>
      </c>
      <c r="I29" s="17">
        <f t="shared" si="16"/>
        <v>11377.490625</v>
      </c>
      <c r="J29" s="17">
        <f t="shared" si="16"/>
        <v>6989.9906249999995</v>
      </c>
      <c r="K29" s="17">
        <f t="shared" si="16"/>
        <v>10252.490625</v>
      </c>
      <c r="L29" s="17">
        <f t="shared" si="16"/>
        <v>8002.4906250000004</v>
      </c>
      <c r="M29" s="17">
        <f t="shared" si="16"/>
        <v>11377.490625</v>
      </c>
      <c r="N29" s="17">
        <f t="shared" si="16"/>
        <v>10612.190625000001</v>
      </c>
      <c r="O29" s="12"/>
      <c r="P29" s="13"/>
    </row>
    <row r="30" spans="1:16">
      <c r="A30" s="3" t="s">
        <v>22</v>
      </c>
      <c r="B30" s="4">
        <v>142681.5</v>
      </c>
      <c r="C30" s="17">
        <f>C28</f>
        <v>11805.009375000001</v>
      </c>
      <c r="D30" s="17">
        <f t="shared" ref="D30:N30" si="17">D28</f>
        <v>11804.515625</v>
      </c>
      <c r="E30" s="17">
        <f t="shared" si="17"/>
        <v>11751.390625</v>
      </c>
      <c r="F30" s="17">
        <f t="shared" si="17"/>
        <v>11489.990625</v>
      </c>
      <c r="G30" s="17">
        <f t="shared" si="17"/>
        <v>11460.290625</v>
      </c>
      <c r="H30" s="17">
        <f t="shared" si="17"/>
        <v>25758.140625</v>
      </c>
      <c r="I30" s="17">
        <f t="shared" si="17"/>
        <v>11377.490625</v>
      </c>
      <c r="J30" s="17">
        <f t="shared" si="17"/>
        <v>6989.9906249999995</v>
      </c>
      <c r="K30" s="17">
        <f t="shared" si="17"/>
        <v>10252.490625</v>
      </c>
      <c r="L30" s="17">
        <f t="shared" si="17"/>
        <v>8002.4906250000004</v>
      </c>
      <c r="M30" s="17">
        <f t="shared" si="17"/>
        <v>11377.490625</v>
      </c>
      <c r="N30" s="17">
        <f t="shared" si="17"/>
        <v>10612.190625000001</v>
      </c>
      <c r="O30" s="12"/>
      <c r="P30" s="13"/>
    </row>
    <row r="31" spans="1:16">
      <c r="A31" s="3" t="s">
        <v>23</v>
      </c>
      <c r="B31" s="4">
        <v>16</v>
      </c>
      <c r="C31" s="4">
        <v>16</v>
      </c>
      <c r="D31" s="4">
        <v>16</v>
      </c>
      <c r="E31" s="4">
        <v>16</v>
      </c>
      <c r="F31" s="4">
        <v>16</v>
      </c>
      <c r="G31" s="4">
        <v>16</v>
      </c>
      <c r="H31" s="4">
        <v>16</v>
      </c>
      <c r="I31" s="4">
        <v>16</v>
      </c>
      <c r="J31" s="4">
        <v>16</v>
      </c>
      <c r="K31" s="4">
        <v>16</v>
      </c>
      <c r="L31" s="4">
        <v>16</v>
      </c>
      <c r="M31" s="4">
        <v>16</v>
      </c>
      <c r="N31" s="4">
        <v>16</v>
      </c>
      <c r="O31" s="12"/>
      <c r="P31" s="13"/>
    </row>
    <row r="32" spans="1:16">
      <c r="A32" s="3" t="s">
        <v>24</v>
      </c>
      <c r="B32" s="4">
        <v>8</v>
      </c>
      <c r="C32" s="4">
        <v>8</v>
      </c>
      <c r="D32" s="4">
        <v>8</v>
      </c>
      <c r="E32" s="4">
        <v>8</v>
      </c>
      <c r="F32" s="4">
        <v>8</v>
      </c>
      <c r="G32" s="4">
        <v>8</v>
      </c>
      <c r="H32" s="4">
        <v>8</v>
      </c>
      <c r="I32" s="4">
        <v>8</v>
      </c>
      <c r="J32" s="4">
        <v>8</v>
      </c>
      <c r="K32" s="4">
        <v>8</v>
      </c>
      <c r="L32" s="4">
        <v>8</v>
      </c>
      <c r="M32" s="4">
        <v>8</v>
      </c>
      <c r="N32" s="4">
        <v>8</v>
      </c>
      <c r="O32" s="12"/>
      <c r="P32" s="13"/>
    </row>
    <row r="33" spans="1:16">
      <c r="A33" s="3" t="s">
        <v>25</v>
      </c>
      <c r="B33" s="4">
        <v>8</v>
      </c>
      <c r="C33" s="4">
        <v>8</v>
      </c>
      <c r="D33" s="4">
        <v>8</v>
      </c>
      <c r="E33" s="4">
        <v>8</v>
      </c>
      <c r="F33" s="4">
        <v>8</v>
      </c>
      <c r="G33" s="4">
        <v>8</v>
      </c>
      <c r="H33" s="4">
        <v>8</v>
      </c>
      <c r="I33" s="4">
        <v>8</v>
      </c>
      <c r="J33" s="4">
        <v>8</v>
      </c>
      <c r="K33" s="4">
        <v>8</v>
      </c>
      <c r="L33" s="4">
        <v>8</v>
      </c>
      <c r="M33" s="4">
        <v>8</v>
      </c>
      <c r="N33" s="4">
        <v>8</v>
      </c>
      <c r="O33" s="12"/>
      <c r="P33" s="13"/>
    </row>
    <row r="34" spans="1:16">
      <c r="A34" s="3" t="s">
        <v>26</v>
      </c>
      <c r="B34" s="4">
        <v>8</v>
      </c>
      <c r="C34" s="4">
        <v>8</v>
      </c>
      <c r="D34" s="4">
        <v>8</v>
      </c>
      <c r="E34" s="4">
        <v>8</v>
      </c>
      <c r="F34" s="4">
        <v>8</v>
      </c>
      <c r="G34" s="4">
        <v>8</v>
      </c>
      <c r="H34" s="4">
        <v>8</v>
      </c>
      <c r="I34" s="4">
        <v>8</v>
      </c>
      <c r="J34" s="4">
        <v>8</v>
      </c>
      <c r="K34" s="4">
        <v>8</v>
      </c>
      <c r="L34" s="4">
        <v>8</v>
      </c>
      <c r="M34" s="4">
        <v>8</v>
      </c>
      <c r="N34" s="4">
        <v>8</v>
      </c>
      <c r="O34" s="12"/>
      <c r="P34" s="13"/>
    </row>
    <row r="35" spans="1:16">
      <c r="A35" s="3" t="s">
        <v>27</v>
      </c>
      <c r="B35" s="4">
        <v>8</v>
      </c>
      <c r="C35" s="4">
        <v>8</v>
      </c>
      <c r="D35" s="4">
        <v>8</v>
      </c>
      <c r="E35" s="4">
        <v>8</v>
      </c>
      <c r="F35" s="4">
        <v>8</v>
      </c>
      <c r="G35" s="4">
        <v>8</v>
      </c>
      <c r="H35" s="4">
        <v>8</v>
      </c>
      <c r="I35" s="4">
        <v>8</v>
      </c>
      <c r="J35" s="4">
        <v>8</v>
      </c>
      <c r="K35" s="4">
        <v>8</v>
      </c>
      <c r="L35" s="4">
        <v>8</v>
      </c>
      <c r="M35" s="4">
        <v>8</v>
      </c>
      <c r="N35" s="4">
        <v>8</v>
      </c>
      <c r="O35" s="12"/>
      <c r="P35" s="13"/>
    </row>
    <row r="36" spans="1:16">
      <c r="A36" s="3" t="s">
        <v>30</v>
      </c>
      <c r="B36" s="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2"/>
      <c r="P36" s="13"/>
    </row>
    <row r="37" spans="1:16">
      <c r="A37" s="3" t="s">
        <v>1</v>
      </c>
      <c r="B37" s="4">
        <v>294336.90000000002</v>
      </c>
      <c r="C37" s="16">
        <f>C38+C93</f>
        <v>28985.3</v>
      </c>
      <c r="D37" s="16">
        <f t="shared" ref="D37:N37" si="18">D38+D93</f>
        <v>27742.3</v>
      </c>
      <c r="E37" s="16">
        <f t="shared" si="18"/>
        <v>27146</v>
      </c>
      <c r="F37" s="16">
        <f t="shared" si="18"/>
        <v>26684.6</v>
      </c>
      <c r="G37" s="16">
        <f t="shared" si="18"/>
        <v>25757.599999999999</v>
      </c>
      <c r="H37" s="16">
        <f t="shared" si="18"/>
        <v>38942.887500000004</v>
      </c>
      <c r="I37" s="16">
        <f t="shared" si="18"/>
        <v>27927</v>
      </c>
      <c r="J37" s="16">
        <f t="shared" si="18"/>
        <v>54201.3</v>
      </c>
      <c r="K37" s="16">
        <f t="shared" si="18"/>
        <v>23152.95</v>
      </c>
      <c r="L37" s="16">
        <f t="shared" si="18"/>
        <v>13797</v>
      </c>
      <c r="M37" s="16">
        <f t="shared" si="18"/>
        <v>0</v>
      </c>
      <c r="N37" s="16">
        <f t="shared" si="18"/>
        <v>0</v>
      </c>
      <c r="O37" s="12"/>
      <c r="P37" s="13"/>
    </row>
    <row r="38" spans="1:16">
      <c r="A38" s="3" t="s">
        <v>2</v>
      </c>
      <c r="B38" s="4">
        <v>262156.59999999998</v>
      </c>
      <c r="C38" s="15">
        <f>C41</f>
        <v>28985.3</v>
      </c>
      <c r="D38" s="15">
        <f t="shared" ref="D38:N38" si="19">D41</f>
        <v>27742.3</v>
      </c>
      <c r="E38" s="15">
        <f t="shared" si="19"/>
        <v>26824.5</v>
      </c>
      <c r="F38" s="15">
        <f t="shared" si="19"/>
        <v>26684.6</v>
      </c>
      <c r="G38" s="15">
        <f t="shared" si="19"/>
        <v>25757.599999999999</v>
      </c>
      <c r="H38" s="15">
        <f t="shared" si="19"/>
        <v>38942.887500000004</v>
      </c>
      <c r="I38" s="15">
        <f t="shared" si="19"/>
        <v>27927</v>
      </c>
      <c r="J38" s="15">
        <f t="shared" si="19"/>
        <v>22342.5</v>
      </c>
      <c r="K38" s="15">
        <f t="shared" si="19"/>
        <v>23152.95</v>
      </c>
      <c r="L38" s="15">
        <f t="shared" si="19"/>
        <v>13797</v>
      </c>
      <c r="M38" s="15">
        <f t="shared" si="19"/>
        <v>0</v>
      </c>
      <c r="N38" s="15">
        <f t="shared" si="19"/>
        <v>0</v>
      </c>
      <c r="O38" s="12"/>
      <c r="P38" s="13"/>
    </row>
    <row r="39" spans="1:16">
      <c r="A39" s="3" t="s">
        <v>3</v>
      </c>
      <c r="B39" s="4">
        <v>262156.59999999998</v>
      </c>
      <c r="C39" s="15">
        <f>C41</f>
        <v>28985.3</v>
      </c>
      <c r="D39" s="15">
        <f t="shared" ref="D39:N39" si="20">D41</f>
        <v>27742.3</v>
      </c>
      <c r="E39" s="15">
        <f t="shared" si="20"/>
        <v>26824.5</v>
      </c>
      <c r="F39" s="15">
        <f t="shared" si="20"/>
        <v>26684.6</v>
      </c>
      <c r="G39" s="15">
        <f t="shared" si="20"/>
        <v>25757.599999999999</v>
      </c>
      <c r="H39" s="15">
        <f t="shared" si="20"/>
        <v>38942.887500000004</v>
      </c>
      <c r="I39" s="15">
        <f t="shared" si="20"/>
        <v>27927</v>
      </c>
      <c r="J39" s="15">
        <f t="shared" si="20"/>
        <v>22342.5</v>
      </c>
      <c r="K39" s="15">
        <f t="shared" si="20"/>
        <v>23152.95</v>
      </c>
      <c r="L39" s="15">
        <f t="shared" si="20"/>
        <v>13797</v>
      </c>
      <c r="M39" s="15">
        <f t="shared" si="20"/>
        <v>0</v>
      </c>
      <c r="N39" s="15">
        <f t="shared" si="20"/>
        <v>0</v>
      </c>
      <c r="O39" s="12"/>
      <c r="P39" s="13"/>
    </row>
    <row r="40" spans="1:16">
      <c r="A40" s="3" t="s">
        <v>4</v>
      </c>
      <c r="B40" s="4">
        <v>262156.59999999998</v>
      </c>
      <c r="C40" s="15">
        <f>C41</f>
        <v>28985.3</v>
      </c>
      <c r="D40" s="15">
        <f t="shared" ref="D40:N40" si="21">D41</f>
        <v>27742.3</v>
      </c>
      <c r="E40" s="15">
        <f t="shared" si="21"/>
        <v>26824.5</v>
      </c>
      <c r="F40" s="15">
        <f t="shared" si="21"/>
        <v>26684.6</v>
      </c>
      <c r="G40" s="15">
        <f t="shared" si="21"/>
        <v>25757.599999999999</v>
      </c>
      <c r="H40" s="15">
        <f t="shared" si="21"/>
        <v>38942.887500000004</v>
      </c>
      <c r="I40" s="15">
        <f t="shared" si="21"/>
        <v>27927</v>
      </c>
      <c r="J40" s="15">
        <f t="shared" si="21"/>
        <v>22342.5</v>
      </c>
      <c r="K40" s="15">
        <f t="shared" si="21"/>
        <v>23152.95</v>
      </c>
      <c r="L40" s="15">
        <f t="shared" si="21"/>
        <v>13797</v>
      </c>
      <c r="M40" s="15">
        <f t="shared" si="21"/>
        <v>0</v>
      </c>
      <c r="N40" s="15">
        <f t="shared" si="21"/>
        <v>0</v>
      </c>
      <c r="O40" s="12"/>
      <c r="P40" s="13"/>
    </row>
    <row r="41" spans="1:16">
      <c r="A41" s="3" t="s">
        <v>5</v>
      </c>
      <c r="B41" s="4">
        <v>262156.59999999998</v>
      </c>
      <c r="C41" s="16">
        <f>C42+C46+C52+C55+C61+C64+C69+C67</f>
        <v>28985.3</v>
      </c>
      <c r="D41" s="16">
        <f t="shared" ref="D41:N41" si="22">D42+D46+D52+D55+D61+D64+D69+D67</f>
        <v>27742.3</v>
      </c>
      <c r="E41" s="16">
        <f t="shared" si="22"/>
        <v>26824.5</v>
      </c>
      <c r="F41" s="16">
        <f t="shared" si="22"/>
        <v>26684.6</v>
      </c>
      <c r="G41" s="16">
        <f t="shared" si="22"/>
        <v>25757.599999999999</v>
      </c>
      <c r="H41" s="16">
        <f t="shared" si="22"/>
        <v>38942.887500000004</v>
      </c>
      <c r="I41" s="16">
        <f t="shared" si="22"/>
        <v>27927</v>
      </c>
      <c r="J41" s="16">
        <f t="shared" si="22"/>
        <v>22342.5</v>
      </c>
      <c r="K41" s="16">
        <f t="shared" si="22"/>
        <v>23152.95</v>
      </c>
      <c r="L41" s="16">
        <f t="shared" si="22"/>
        <v>13797</v>
      </c>
      <c r="M41" s="16">
        <f t="shared" si="22"/>
        <v>0</v>
      </c>
      <c r="N41" s="16">
        <f t="shared" si="22"/>
        <v>0</v>
      </c>
      <c r="O41" s="12"/>
      <c r="P41" s="13"/>
    </row>
    <row r="42" spans="1:16">
      <c r="A42" s="3" t="s">
        <v>6</v>
      </c>
      <c r="B42" s="4">
        <v>226264.3</v>
      </c>
      <c r="C42" s="16">
        <f>C43+C44+C45</f>
        <v>22824</v>
      </c>
      <c r="D42" s="16">
        <f t="shared" ref="D42:N42" si="23">D43+D44+D45</f>
        <v>22824</v>
      </c>
      <c r="E42" s="16">
        <f t="shared" si="23"/>
        <v>22824</v>
      </c>
      <c r="F42" s="16">
        <f t="shared" si="23"/>
        <v>22824</v>
      </c>
      <c r="G42" s="16">
        <f t="shared" si="23"/>
        <v>22824</v>
      </c>
      <c r="H42" s="16">
        <f t="shared" si="23"/>
        <v>34615.9</v>
      </c>
      <c r="I42" s="16">
        <f t="shared" si="23"/>
        <v>24824</v>
      </c>
      <c r="J42" s="16">
        <f t="shared" si="23"/>
        <v>19860</v>
      </c>
      <c r="K42" s="16">
        <f t="shared" si="23"/>
        <v>20580.400000000001</v>
      </c>
      <c r="L42" s="16">
        <f t="shared" si="23"/>
        <v>12264</v>
      </c>
      <c r="M42" s="16">
        <f t="shared" si="23"/>
        <v>0</v>
      </c>
      <c r="N42" s="16">
        <f t="shared" si="23"/>
        <v>0</v>
      </c>
      <c r="O42" s="12"/>
      <c r="P42" s="13"/>
    </row>
    <row r="43" spans="1:16">
      <c r="A43" s="3" t="s">
        <v>7</v>
      </c>
      <c r="B43" s="4">
        <v>159167.9</v>
      </c>
      <c r="C43" s="15">
        <v>15564</v>
      </c>
      <c r="D43" s="15">
        <v>15564</v>
      </c>
      <c r="E43" s="15">
        <v>15564</v>
      </c>
      <c r="F43" s="15">
        <v>15564</v>
      </c>
      <c r="G43" s="15">
        <v>15564</v>
      </c>
      <c r="H43" s="15">
        <f>13264+7000+5091.9</f>
        <v>25355.9</v>
      </c>
      <c r="I43" s="15">
        <v>15564</v>
      </c>
      <c r="J43" s="15">
        <v>12600</v>
      </c>
      <c r="K43" s="15">
        <v>15564</v>
      </c>
      <c r="L43" s="15">
        <f>13264-1000</f>
        <v>12264</v>
      </c>
      <c r="M43" s="15"/>
      <c r="N43" s="15"/>
      <c r="O43" s="12"/>
      <c r="P43" s="13"/>
    </row>
    <row r="44" spans="1:16">
      <c r="A44" s="3" t="s">
        <v>8</v>
      </c>
      <c r="B44" s="4">
        <v>52092.4</v>
      </c>
      <c r="C44" s="15">
        <v>5500</v>
      </c>
      <c r="D44" s="15">
        <v>5500</v>
      </c>
      <c r="E44" s="15">
        <v>5500</v>
      </c>
      <c r="F44" s="15">
        <v>5500</v>
      </c>
      <c r="G44" s="15">
        <v>5500</v>
      </c>
      <c r="H44" s="15">
        <v>7500</v>
      </c>
      <c r="I44" s="15">
        <v>7500</v>
      </c>
      <c r="J44" s="15">
        <v>5500</v>
      </c>
      <c r="K44" s="15">
        <v>4092.4</v>
      </c>
      <c r="L44" s="15"/>
      <c r="M44" s="15"/>
      <c r="N44" s="15"/>
      <c r="O44" s="12"/>
      <c r="P44" s="13"/>
    </row>
    <row r="45" spans="1:16">
      <c r="A45" s="3" t="s">
        <v>9</v>
      </c>
      <c r="B45" s="4">
        <v>15004</v>
      </c>
      <c r="C45" s="15">
        <v>1760</v>
      </c>
      <c r="D45" s="15">
        <v>1760</v>
      </c>
      <c r="E45" s="15">
        <v>1760</v>
      </c>
      <c r="F45" s="15">
        <v>1760</v>
      </c>
      <c r="G45" s="15">
        <v>1760</v>
      </c>
      <c r="H45" s="15">
        <v>1760</v>
      </c>
      <c r="I45" s="15">
        <v>1760</v>
      </c>
      <c r="J45" s="15">
        <v>1760</v>
      </c>
      <c r="K45" s="15">
        <v>924</v>
      </c>
      <c r="L45" s="15"/>
      <c r="M45" s="15"/>
      <c r="N45" s="15"/>
      <c r="O45" s="12"/>
      <c r="P45" s="13"/>
    </row>
    <row r="46" spans="1:16">
      <c r="A46" s="3" t="s">
        <v>10</v>
      </c>
      <c r="B46" s="4">
        <v>28907.8</v>
      </c>
      <c r="C46" s="16">
        <f>C47+C48+C49+C50+C51</f>
        <v>3477.8</v>
      </c>
      <c r="D46" s="16">
        <f t="shared" ref="D46:N46" si="24">D47+D48+D49+D50+D51</f>
        <v>2853.0000000000005</v>
      </c>
      <c r="E46" s="16">
        <f t="shared" si="24"/>
        <v>2853.0000000000005</v>
      </c>
      <c r="F46" s="16">
        <f t="shared" si="24"/>
        <v>2853.0000000000005</v>
      </c>
      <c r="G46" s="16">
        <f t="shared" si="24"/>
        <v>2853.0000000000005</v>
      </c>
      <c r="H46" s="16">
        <f t="shared" si="24"/>
        <v>4326.9875000000002</v>
      </c>
      <c r="I46" s="16">
        <f t="shared" si="24"/>
        <v>3103</v>
      </c>
      <c r="J46" s="16">
        <f t="shared" si="24"/>
        <v>2482.4999999999995</v>
      </c>
      <c r="K46" s="16">
        <f t="shared" si="24"/>
        <v>2572.5500000000006</v>
      </c>
      <c r="L46" s="16">
        <f t="shared" si="24"/>
        <v>1533.0000000000002</v>
      </c>
      <c r="M46" s="16">
        <f t="shared" si="24"/>
        <v>0</v>
      </c>
      <c r="N46" s="16">
        <f t="shared" si="24"/>
        <v>0</v>
      </c>
      <c r="O46" s="12"/>
      <c r="P46" s="13"/>
    </row>
    <row r="47" spans="1:16">
      <c r="A47" s="3" t="s">
        <v>11</v>
      </c>
      <c r="B47" s="4">
        <v>19657.400000000001</v>
      </c>
      <c r="C47" s="15">
        <f>C42*8.5%+424.9</f>
        <v>2364.94</v>
      </c>
      <c r="D47" s="15">
        <f t="shared" ref="D47:N47" si="25">D42*8.5%</f>
        <v>1940.0400000000002</v>
      </c>
      <c r="E47" s="15">
        <f t="shared" si="25"/>
        <v>1940.0400000000002</v>
      </c>
      <c r="F47" s="15">
        <f t="shared" si="25"/>
        <v>1940.0400000000002</v>
      </c>
      <c r="G47" s="15">
        <f t="shared" si="25"/>
        <v>1940.0400000000002</v>
      </c>
      <c r="H47" s="15">
        <f t="shared" si="25"/>
        <v>2942.3515000000002</v>
      </c>
      <c r="I47" s="15">
        <f t="shared" si="25"/>
        <v>2110.04</v>
      </c>
      <c r="J47" s="15">
        <f t="shared" si="25"/>
        <v>1688.1000000000001</v>
      </c>
      <c r="K47" s="15">
        <f t="shared" si="25"/>
        <v>1749.3340000000003</v>
      </c>
      <c r="L47" s="15">
        <f t="shared" si="25"/>
        <v>1042.44</v>
      </c>
      <c r="M47" s="15">
        <f t="shared" si="25"/>
        <v>0</v>
      </c>
      <c r="N47" s="15">
        <f t="shared" si="25"/>
        <v>0</v>
      </c>
      <c r="O47" s="12"/>
      <c r="P47" s="13"/>
    </row>
    <row r="48" spans="1:16">
      <c r="A48" s="3" t="s">
        <v>12</v>
      </c>
      <c r="B48" s="4">
        <v>2312.6</v>
      </c>
      <c r="C48" s="15">
        <f>C42*1%+50</f>
        <v>278.24</v>
      </c>
      <c r="D48" s="15">
        <f t="shared" ref="D48:N48" si="26">D42*1%</f>
        <v>228.24</v>
      </c>
      <c r="E48" s="15">
        <f t="shared" si="26"/>
        <v>228.24</v>
      </c>
      <c r="F48" s="15">
        <f t="shared" si="26"/>
        <v>228.24</v>
      </c>
      <c r="G48" s="15">
        <f t="shared" si="26"/>
        <v>228.24</v>
      </c>
      <c r="H48" s="15">
        <f t="shared" si="26"/>
        <v>346.15900000000005</v>
      </c>
      <c r="I48" s="15">
        <f t="shared" si="26"/>
        <v>248.24</v>
      </c>
      <c r="J48" s="15">
        <f t="shared" si="26"/>
        <v>198.6</v>
      </c>
      <c r="K48" s="15">
        <f t="shared" si="26"/>
        <v>205.80400000000003</v>
      </c>
      <c r="L48" s="15">
        <f t="shared" si="26"/>
        <v>122.64</v>
      </c>
      <c r="M48" s="15">
        <f t="shared" si="26"/>
        <v>0</v>
      </c>
      <c r="N48" s="15">
        <f t="shared" si="26"/>
        <v>0</v>
      </c>
      <c r="O48" s="12"/>
      <c r="P48" s="13"/>
    </row>
    <row r="49" spans="1:16">
      <c r="A49" s="3" t="s">
        <v>13</v>
      </c>
      <c r="B49" s="4">
        <v>1850.1</v>
      </c>
      <c r="C49" s="15">
        <f>C42*0.8%+40</f>
        <v>222.59200000000001</v>
      </c>
      <c r="D49" s="15">
        <f t="shared" ref="D49:N49" si="27">D42*0.8%</f>
        <v>182.59200000000001</v>
      </c>
      <c r="E49" s="15">
        <f t="shared" si="27"/>
        <v>182.59200000000001</v>
      </c>
      <c r="F49" s="15">
        <f t="shared" si="27"/>
        <v>182.59200000000001</v>
      </c>
      <c r="G49" s="15">
        <f t="shared" si="27"/>
        <v>182.59200000000001</v>
      </c>
      <c r="H49" s="15">
        <f t="shared" si="27"/>
        <v>276.92720000000003</v>
      </c>
      <c r="I49" s="15">
        <f t="shared" si="27"/>
        <v>198.59200000000001</v>
      </c>
      <c r="J49" s="15">
        <f t="shared" si="27"/>
        <v>158.88</v>
      </c>
      <c r="K49" s="15">
        <f t="shared" si="27"/>
        <v>164.64320000000001</v>
      </c>
      <c r="L49" s="15">
        <f t="shared" si="27"/>
        <v>98.112000000000009</v>
      </c>
      <c r="M49" s="15">
        <f t="shared" si="27"/>
        <v>0</v>
      </c>
      <c r="N49" s="15">
        <f t="shared" si="27"/>
        <v>0</v>
      </c>
      <c r="O49" s="12"/>
      <c r="P49" s="13"/>
    </row>
    <row r="50" spans="1:16">
      <c r="A50" s="3" t="s">
        <v>14</v>
      </c>
      <c r="B50" s="4">
        <v>462.3</v>
      </c>
      <c r="C50" s="15">
        <f>C42*0.2%+9.8</f>
        <v>55.448000000000008</v>
      </c>
      <c r="D50" s="15">
        <f t="shared" ref="D50:N50" si="28">D42*0.2%</f>
        <v>45.648000000000003</v>
      </c>
      <c r="E50" s="15">
        <f t="shared" si="28"/>
        <v>45.648000000000003</v>
      </c>
      <c r="F50" s="15">
        <f t="shared" si="28"/>
        <v>45.648000000000003</v>
      </c>
      <c r="G50" s="15">
        <f t="shared" si="28"/>
        <v>45.648000000000003</v>
      </c>
      <c r="H50" s="15">
        <f t="shared" si="28"/>
        <v>69.231800000000007</v>
      </c>
      <c r="I50" s="15">
        <f t="shared" si="28"/>
        <v>49.648000000000003</v>
      </c>
      <c r="J50" s="15">
        <f t="shared" si="28"/>
        <v>39.72</v>
      </c>
      <c r="K50" s="15">
        <f t="shared" si="28"/>
        <v>41.160800000000002</v>
      </c>
      <c r="L50" s="15">
        <f t="shared" si="28"/>
        <v>24.528000000000002</v>
      </c>
      <c r="M50" s="15">
        <f t="shared" si="28"/>
        <v>0</v>
      </c>
      <c r="N50" s="15">
        <f t="shared" si="28"/>
        <v>0</v>
      </c>
      <c r="O50" s="12"/>
      <c r="P50" s="13"/>
    </row>
    <row r="51" spans="1:16">
      <c r="A51" s="3" t="s">
        <v>15</v>
      </c>
      <c r="B51" s="4">
        <v>4625.3999999999996</v>
      </c>
      <c r="C51" s="15">
        <f>C42*2%+100.1</f>
        <v>556.58000000000004</v>
      </c>
      <c r="D51" s="15">
        <f t="shared" ref="D51:N51" si="29">D42*2%</f>
        <v>456.48</v>
      </c>
      <c r="E51" s="15">
        <f t="shared" si="29"/>
        <v>456.48</v>
      </c>
      <c r="F51" s="15">
        <f t="shared" si="29"/>
        <v>456.48</v>
      </c>
      <c r="G51" s="15">
        <f t="shared" si="29"/>
        <v>456.48</v>
      </c>
      <c r="H51" s="15">
        <f>H42*2%</f>
        <v>692.3180000000001</v>
      </c>
      <c r="I51" s="15">
        <f t="shared" si="29"/>
        <v>496.48</v>
      </c>
      <c r="J51" s="15">
        <f t="shared" si="29"/>
        <v>397.2</v>
      </c>
      <c r="K51" s="15">
        <f t="shared" si="29"/>
        <v>411.60800000000006</v>
      </c>
      <c r="L51" s="15">
        <f t="shared" si="29"/>
        <v>245.28</v>
      </c>
      <c r="M51" s="15">
        <f t="shared" si="29"/>
        <v>0</v>
      </c>
      <c r="N51" s="15">
        <f t="shared" si="29"/>
        <v>0</v>
      </c>
      <c r="O51" s="12"/>
      <c r="P51" s="13"/>
    </row>
    <row r="52" spans="1:16">
      <c r="A52" s="3" t="s">
        <v>31</v>
      </c>
      <c r="B52" s="4">
        <v>1558.4</v>
      </c>
      <c r="C52" s="16">
        <f>C53+C54</f>
        <v>1470.3</v>
      </c>
      <c r="D52" s="16">
        <f t="shared" ref="D52:N52" si="30">D53+D54</f>
        <v>0</v>
      </c>
      <c r="E52" s="16">
        <f t="shared" si="30"/>
        <v>0</v>
      </c>
      <c r="F52" s="16">
        <f t="shared" si="30"/>
        <v>88.1</v>
      </c>
      <c r="G52" s="16">
        <f t="shared" si="30"/>
        <v>0</v>
      </c>
      <c r="H52" s="16">
        <f t="shared" si="30"/>
        <v>0</v>
      </c>
      <c r="I52" s="16">
        <f t="shared" si="30"/>
        <v>0</v>
      </c>
      <c r="J52" s="16">
        <f t="shared" si="30"/>
        <v>0</v>
      </c>
      <c r="K52" s="16">
        <f t="shared" si="30"/>
        <v>0</v>
      </c>
      <c r="L52" s="16">
        <f t="shared" si="30"/>
        <v>0</v>
      </c>
      <c r="M52" s="16">
        <f t="shared" si="30"/>
        <v>0</v>
      </c>
      <c r="N52" s="16">
        <f t="shared" si="30"/>
        <v>0</v>
      </c>
      <c r="O52" s="12"/>
      <c r="P52" s="13"/>
    </row>
    <row r="53" spans="1:16">
      <c r="A53" s="3" t="s">
        <v>32</v>
      </c>
      <c r="B53" s="4">
        <v>88.1</v>
      </c>
      <c r="C53" s="15"/>
      <c r="D53" s="15"/>
      <c r="E53" s="15"/>
      <c r="F53" s="15">
        <v>88.1</v>
      </c>
      <c r="G53" s="15"/>
      <c r="H53" s="15"/>
      <c r="I53" s="15"/>
      <c r="J53" s="15"/>
      <c r="K53" s="15"/>
      <c r="L53" s="15"/>
      <c r="M53" s="15"/>
      <c r="N53" s="15"/>
      <c r="O53" s="12"/>
      <c r="P53" s="13"/>
    </row>
    <row r="54" spans="1:16">
      <c r="A54" s="3" t="s">
        <v>61</v>
      </c>
      <c r="B54" s="4">
        <v>1470.3</v>
      </c>
      <c r="C54" s="18">
        <v>1470.3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2"/>
      <c r="P54" s="13"/>
    </row>
    <row r="55" spans="1:16">
      <c r="A55" s="3" t="s">
        <v>16</v>
      </c>
      <c r="B55" s="4">
        <v>1961.2</v>
      </c>
      <c r="C55" s="16">
        <f>C56+C57+C58+C59+C60</f>
        <v>834.4</v>
      </c>
      <c r="D55" s="16">
        <f t="shared" ref="D55:N55" si="31">D56+D57+D58+D59+D60</f>
        <v>270</v>
      </c>
      <c r="E55" s="16">
        <f t="shared" si="31"/>
        <v>276.2</v>
      </c>
      <c r="F55" s="16">
        <f t="shared" si="31"/>
        <v>500</v>
      </c>
      <c r="G55" s="16">
        <f t="shared" si="31"/>
        <v>80.599999999999994</v>
      </c>
      <c r="H55" s="16">
        <f t="shared" si="31"/>
        <v>0</v>
      </c>
      <c r="I55" s="16">
        <f t="shared" si="31"/>
        <v>0</v>
      </c>
      <c r="J55" s="16">
        <f t="shared" si="31"/>
        <v>0</v>
      </c>
      <c r="K55" s="16">
        <f t="shared" si="31"/>
        <v>0</v>
      </c>
      <c r="L55" s="16">
        <f t="shared" si="31"/>
        <v>0</v>
      </c>
      <c r="M55" s="16">
        <f t="shared" si="31"/>
        <v>0</v>
      </c>
      <c r="N55" s="16">
        <f t="shared" si="31"/>
        <v>0</v>
      </c>
      <c r="O55" s="12"/>
      <c r="P55" s="13"/>
    </row>
    <row r="56" spans="1:16">
      <c r="A56" s="3" t="s">
        <v>17</v>
      </c>
      <c r="B56" s="4">
        <v>137.69999999999999</v>
      </c>
      <c r="C56" s="15">
        <v>137.69999999999999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2"/>
      <c r="P56" s="13"/>
    </row>
    <row r="57" spans="1:16">
      <c r="A57" s="3" t="s">
        <v>18</v>
      </c>
      <c r="B57" s="4">
        <v>880.6</v>
      </c>
      <c r="C57" s="15">
        <v>200</v>
      </c>
      <c r="D57" s="15">
        <v>200</v>
      </c>
      <c r="E57" s="15">
        <v>200</v>
      </c>
      <c r="F57" s="15">
        <v>200</v>
      </c>
      <c r="G57" s="15">
        <v>80.599999999999994</v>
      </c>
      <c r="H57" s="15"/>
      <c r="I57" s="15"/>
      <c r="J57" s="15"/>
      <c r="K57" s="15"/>
      <c r="L57" s="15"/>
      <c r="M57" s="15"/>
      <c r="N57" s="15"/>
      <c r="O57" s="12"/>
      <c r="P57" s="13"/>
    </row>
    <row r="58" spans="1:16">
      <c r="A58" s="3" t="s">
        <v>19</v>
      </c>
      <c r="B58" s="4">
        <v>216.2</v>
      </c>
      <c r="C58" s="15">
        <v>70</v>
      </c>
      <c r="D58" s="15">
        <v>70</v>
      </c>
      <c r="E58" s="15">
        <v>76.2</v>
      </c>
      <c r="F58" s="15"/>
      <c r="G58" s="15"/>
      <c r="H58" s="15"/>
      <c r="I58" s="15"/>
      <c r="J58" s="15"/>
      <c r="K58" s="15"/>
      <c r="L58" s="15"/>
      <c r="M58" s="15"/>
      <c r="N58" s="15"/>
      <c r="O58" s="12"/>
      <c r="P58" s="13"/>
    </row>
    <row r="59" spans="1:16">
      <c r="A59" s="3" t="s">
        <v>33</v>
      </c>
      <c r="B59" s="4">
        <v>34.200000000000003</v>
      </c>
      <c r="C59" s="15">
        <v>34.200000000000003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2"/>
      <c r="P59" s="13"/>
    </row>
    <row r="60" spans="1:16">
      <c r="A60" s="3" t="s">
        <v>34</v>
      </c>
      <c r="B60" s="4">
        <v>692.5</v>
      </c>
      <c r="C60" s="15">
        <v>392.5</v>
      </c>
      <c r="D60" s="15"/>
      <c r="E60" s="15"/>
      <c r="F60" s="15">
        <v>300</v>
      </c>
      <c r="G60" s="15"/>
      <c r="H60" s="15"/>
      <c r="I60" s="15"/>
      <c r="J60" s="15"/>
      <c r="K60" s="15"/>
      <c r="L60" s="15"/>
      <c r="M60" s="15"/>
      <c r="N60" s="15"/>
      <c r="O60" s="12"/>
      <c r="P60" s="13"/>
    </row>
    <row r="61" spans="1:16">
      <c r="A61" s="3" t="s">
        <v>35</v>
      </c>
      <c r="B61" s="4">
        <v>606.6</v>
      </c>
      <c r="C61" s="16">
        <f>C62+C63</f>
        <v>0</v>
      </c>
      <c r="D61" s="16">
        <f t="shared" ref="D61:N61" si="32">D62+D63</f>
        <v>0</v>
      </c>
      <c r="E61" s="16">
        <f t="shared" si="32"/>
        <v>606.59999999999991</v>
      </c>
      <c r="F61" s="16">
        <f t="shared" si="32"/>
        <v>0</v>
      </c>
      <c r="G61" s="16">
        <f t="shared" si="32"/>
        <v>0</v>
      </c>
      <c r="H61" s="16">
        <f t="shared" si="32"/>
        <v>0</v>
      </c>
      <c r="I61" s="16">
        <f t="shared" si="32"/>
        <v>0</v>
      </c>
      <c r="J61" s="16">
        <f t="shared" si="32"/>
        <v>0</v>
      </c>
      <c r="K61" s="16">
        <f t="shared" si="32"/>
        <v>0</v>
      </c>
      <c r="L61" s="16">
        <f t="shared" si="32"/>
        <v>0</v>
      </c>
      <c r="M61" s="16">
        <f t="shared" si="32"/>
        <v>0</v>
      </c>
      <c r="N61" s="16">
        <f t="shared" si="32"/>
        <v>0</v>
      </c>
      <c r="O61" s="12"/>
      <c r="P61" s="13"/>
    </row>
    <row r="62" spans="1:16">
      <c r="A62" s="3" t="s">
        <v>52</v>
      </c>
      <c r="B62" s="4">
        <v>379.9</v>
      </c>
      <c r="C62" s="15"/>
      <c r="D62" s="15"/>
      <c r="E62" s="15">
        <v>379.9</v>
      </c>
      <c r="F62" s="15"/>
      <c r="G62" s="15"/>
      <c r="H62" s="15"/>
      <c r="I62" s="15"/>
      <c r="J62" s="15"/>
      <c r="K62" s="15"/>
      <c r="L62" s="15"/>
      <c r="M62" s="15"/>
      <c r="N62" s="15"/>
      <c r="O62" s="12"/>
      <c r="P62" s="13"/>
    </row>
    <row r="63" spans="1:16">
      <c r="A63" s="3" t="s">
        <v>36</v>
      </c>
      <c r="B63" s="4">
        <v>226.7</v>
      </c>
      <c r="C63" s="15"/>
      <c r="D63" s="15"/>
      <c r="E63" s="15">
        <v>226.7</v>
      </c>
      <c r="F63" s="15"/>
      <c r="G63" s="15"/>
      <c r="H63" s="15"/>
      <c r="I63" s="15"/>
      <c r="J63" s="15"/>
      <c r="K63" s="15"/>
      <c r="L63" s="15"/>
      <c r="M63" s="15"/>
      <c r="N63" s="15"/>
      <c r="O63" s="12"/>
      <c r="P63" s="13"/>
    </row>
    <row r="64" spans="1:16">
      <c r="A64" s="3" t="s">
        <v>37</v>
      </c>
      <c r="B64" s="4">
        <v>889.1</v>
      </c>
      <c r="C64" s="16">
        <f>C65+C66</f>
        <v>178.8</v>
      </c>
      <c r="D64" s="16">
        <f t="shared" ref="D64:N64" si="33">D65+D66</f>
        <v>710.3</v>
      </c>
      <c r="E64" s="16">
        <f t="shared" si="33"/>
        <v>0</v>
      </c>
      <c r="F64" s="16">
        <f t="shared" si="33"/>
        <v>0</v>
      </c>
      <c r="G64" s="16">
        <f t="shared" si="33"/>
        <v>0</v>
      </c>
      <c r="H64" s="16">
        <f t="shared" si="33"/>
        <v>0</v>
      </c>
      <c r="I64" s="16">
        <f t="shared" si="33"/>
        <v>0</v>
      </c>
      <c r="J64" s="16">
        <f t="shared" si="33"/>
        <v>0</v>
      </c>
      <c r="K64" s="16">
        <f t="shared" si="33"/>
        <v>0</v>
      </c>
      <c r="L64" s="16">
        <f t="shared" si="33"/>
        <v>0</v>
      </c>
      <c r="M64" s="16">
        <f t="shared" si="33"/>
        <v>0</v>
      </c>
      <c r="N64" s="16">
        <f t="shared" si="33"/>
        <v>0</v>
      </c>
      <c r="O64" s="12"/>
      <c r="P64" s="13"/>
    </row>
    <row r="65" spans="1:16">
      <c r="A65" s="3" t="s">
        <v>38</v>
      </c>
      <c r="B65" s="4">
        <v>710.3</v>
      </c>
      <c r="C65" s="15"/>
      <c r="D65" s="15">
        <v>710.3</v>
      </c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2"/>
      <c r="P65" s="13"/>
    </row>
    <row r="66" spans="1:16">
      <c r="A66" s="3" t="s">
        <v>39</v>
      </c>
      <c r="B66" s="4">
        <v>178.8</v>
      </c>
      <c r="C66" s="15">
        <v>178.8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2"/>
      <c r="P66" s="13"/>
    </row>
    <row r="67" spans="1:16">
      <c r="A67" s="3" t="s">
        <v>40</v>
      </c>
      <c r="B67" s="4">
        <v>245</v>
      </c>
      <c r="C67" s="16">
        <f>C68</f>
        <v>0</v>
      </c>
      <c r="D67" s="16">
        <f t="shared" ref="D67:N67" si="34">D68</f>
        <v>245</v>
      </c>
      <c r="E67" s="16">
        <f t="shared" si="34"/>
        <v>0</v>
      </c>
      <c r="F67" s="16">
        <f t="shared" si="34"/>
        <v>0</v>
      </c>
      <c r="G67" s="16">
        <f t="shared" si="34"/>
        <v>0</v>
      </c>
      <c r="H67" s="16">
        <f t="shared" si="34"/>
        <v>0</v>
      </c>
      <c r="I67" s="16">
        <f t="shared" si="34"/>
        <v>0</v>
      </c>
      <c r="J67" s="16">
        <f t="shared" si="34"/>
        <v>0</v>
      </c>
      <c r="K67" s="16">
        <f t="shared" si="34"/>
        <v>0</v>
      </c>
      <c r="L67" s="16">
        <f t="shared" si="34"/>
        <v>0</v>
      </c>
      <c r="M67" s="16">
        <f t="shared" si="34"/>
        <v>0</v>
      </c>
      <c r="N67" s="16">
        <f t="shared" si="34"/>
        <v>0</v>
      </c>
      <c r="O67" s="12"/>
      <c r="P67" s="13"/>
    </row>
    <row r="68" spans="1:16">
      <c r="A68" s="3" t="s">
        <v>41</v>
      </c>
      <c r="B68" s="4">
        <v>245</v>
      </c>
      <c r="C68" s="15"/>
      <c r="D68" s="15">
        <v>245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2"/>
      <c r="P68" s="13"/>
    </row>
    <row r="69" spans="1:16">
      <c r="A69" s="3" t="s">
        <v>28</v>
      </c>
      <c r="B69" s="4">
        <v>1724.2</v>
      </c>
      <c r="C69" s="16">
        <f>C70+C71+C72+C73+C74+C75</f>
        <v>200</v>
      </c>
      <c r="D69" s="16">
        <f t="shared" ref="D69:N69" si="35">D70+D71+D72+D73+D74+D75</f>
        <v>840</v>
      </c>
      <c r="E69" s="16">
        <f t="shared" si="35"/>
        <v>264.7</v>
      </c>
      <c r="F69" s="16">
        <f t="shared" si="35"/>
        <v>419.5</v>
      </c>
      <c r="G69" s="16">
        <f t="shared" si="35"/>
        <v>0</v>
      </c>
      <c r="H69" s="16">
        <f t="shared" si="35"/>
        <v>0</v>
      </c>
      <c r="I69" s="16">
        <f t="shared" si="35"/>
        <v>0</v>
      </c>
      <c r="J69" s="16">
        <f t="shared" si="35"/>
        <v>0</v>
      </c>
      <c r="K69" s="16">
        <f t="shared" si="35"/>
        <v>0</v>
      </c>
      <c r="L69" s="16">
        <f t="shared" si="35"/>
        <v>0</v>
      </c>
      <c r="M69" s="16">
        <f t="shared" si="35"/>
        <v>0</v>
      </c>
      <c r="N69" s="16">
        <f t="shared" si="35"/>
        <v>0</v>
      </c>
      <c r="O69" s="12"/>
      <c r="P69" s="13"/>
    </row>
    <row r="70" spans="1:16">
      <c r="A70" s="3" t="s">
        <v>29</v>
      </c>
      <c r="B70" s="4">
        <v>735.1</v>
      </c>
      <c r="C70" s="15">
        <v>200</v>
      </c>
      <c r="D70" s="15">
        <v>200</v>
      </c>
      <c r="E70" s="15"/>
      <c r="F70" s="15">
        <v>335.1</v>
      </c>
      <c r="G70" s="15"/>
      <c r="H70" s="15"/>
      <c r="I70" s="15"/>
      <c r="J70" s="15"/>
      <c r="K70" s="15"/>
      <c r="L70" s="15"/>
      <c r="M70" s="15"/>
      <c r="N70" s="15"/>
      <c r="O70" s="12"/>
      <c r="P70" s="13"/>
    </row>
    <row r="71" spans="1:16">
      <c r="A71" s="3" t="s">
        <v>42</v>
      </c>
      <c r="B71" s="4">
        <v>84.4</v>
      </c>
      <c r="C71" s="15"/>
      <c r="D71" s="15"/>
      <c r="E71" s="15"/>
      <c r="F71" s="15">
        <v>84.4</v>
      </c>
      <c r="G71" s="15"/>
      <c r="H71" s="15"/>
      <c r="I71" s="15"/>
      <c r="J71" s="15"/>
      <c r="K71" s="15"/>
      <c r="L71" s="15"/>
      <c r="M71" s="15"/>
      <c r="N71" s="15"/>
      <c r="O71" s="12"/>
      <c r="P71" s="13"/>
    </row>
    <row r="72" spans="1:16">
      <c r="A72" s="3" t="s">
        <v>43</v>
      </c>
      <c r="B72" s="4">
        <v>490.1</v>
      </c>
      <c r="C72" s="15"/>
      <c r="D72" s="15">
        <v>490.1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2"/>
      <c r="P72" s="13"/>
    </row>
    <row r="73" spans="1:16">
      <c r="A73" s="3" t="s">
        <v>44</v>
      </c>
      <c r="B73" s="4">
        <v>106.8</v>
      </c>
      <c r="C73" s="15"/>
      <c r="D73" s="15">
        <v>106.8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2"/>
      <c r="P73" s="13"/>
    </row>
    <row r="74" spans="1:16">
      <c r="A74" s="3" t="s">
        <v>57</v>
      </c>
      <c r="B74" s="4">
        <v>43.1</v>
      </c>
      <c r="C74" s="15"/>
      <c r="D74" s="15">
        <v>43.1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2"/>
      <c r="P74" s="13"/>
    </row>
    <row r="75" spans="1:16">
      <c r="A75" s="3" t="s">
        <v>53</v>
      </c>
      <c r="B75" s="4">
        <v>264.7</v>
      </c>
      <c r="C75" s="15"/>
      <c r="D75" s="15"/>
      <c r="E75" s="15">
        <v>264.7</v>
      </c>
      <c r="F75" s="15"/>
      <c r="G75" s="15"/>
      <c r="H75" s="15"/>
      <c r="I75" s="15"/>
      <c r="J75" s="15"/>
      <c r="K75" s="15"/>
      <c r="L75" s="15"/>
      <c r="M75" s="15"/>
      <c r="N75" s="15"/>
      <c r="O75" s="12"/>
      <c r="P75" s="13"/>
    </row>
    <row r="76" spans="1:16">
      <c r="A76" s="3" t="s">
        <v>20</v>
      </c>
      <c r="B76" s="4">
        <v>262156.59999999998</v>
      </c>
      <c r="C76" s="16">
        <f>C69+C61+C64+C55+C52+C46+C42+C67</f>
        <v>28985.3</v>
      </c>
      <c r="D76" s="16">
        <f t="shared" ref="D76:N76" si="36">D69+D61+D64+D55+D52+D46+D42+D67</f>
        <v>27742.3</v>
      </c>
      <c r="E76" s="16">
        <f t="shared" si="36"/>
        <v>26824.5</v>
      </c>
      <c r="F76" s="16">
        <f t="shared" si="36"/>
        <v>26684.6</v>
      </c>
      <c r="G76" s="16">
        <f t="shared" si="36"/>
        <v>25757.599999999999</v>
      </c>
      <c r="H76" s="16">
        <f t="shared" si="36"/>
        <v>38942.887500000004</v>
      </c>
      <c r="I76" s="16">
        <f t="shared" si="36"/>
        <v>27927</v>
      </c>
      <c r="J76" s="16">
        <f t="shared" si="36"/>
        <v>22342.5</v>
      </c>
      <c r="K76" s="16">
        <f t="shared" si="36"/>
        <v>23152.95</v>
      </c>
      <c r="L76" s="16">
        <f t="shared" si="36"/>
        <v>13797</v>
      </c>
      <c r="M76" s="16">
        <f t="shared" si="36"/>
        <v>0</v>
      </c>
      <c r="N76" s="16">
        <f t="shared" si="36"/>
        <v>0</v>
      </c>
      <c r="O76" s="12"/>
      <c r="P76" s="13"/>
    </row>
    <row r="77" spans="1:16">
      <c r="A77" s="3" t="s">
        <v>21</v>
      </c>
      <c r="B77" s="4">
        <v>260656.6</v>
      </c>
      <c r="C77" s="15">
        <f>C76-C79</f>
        <v>28860.3</v>
      </c>
      <c r="D77" s="15">
        <f t="shared" ref="D77:L77" si="37">D76-D79</f>
        <v>27617.3</v>
      </c>
      <c r="E77" s="15">
        <f t="shared" si="37"/>
        <v>26699.5</v>
      </c>
      <c r="F77" s="15">
        <f t="shared" si="37"/>
        <v>26559.599999999999</v>
      </c>
      <c r="G77" s="15">
        <f t="shared" si="37"/>
        <v>25632.6</v>
      </c>
      <c r="H77" s="15">
        <f t="shared" si="37"/>
        <v>38817.887500000004</v>
      </c>
      <c r="I77" s="15">
        <f t="shared" si="37"/>
        <v>27802</v>
      </c>
      <c r="J77" s="15">
        <f t="shared" si="37"/>
        <v>22217.5</v>
      </c>
      <c r="K77" s="15">
        <f t="shared" si="37"/>
        <v>23027.95</v>
      </c>
      <c r="L77" s="15">
        <f t="shared" si="37"/>
        <v>13672</v>
      </c>
      <c r="M77" s="15">
        <f>M76-M79</f>
        <v>-125</v>
      </c>
      <c r="N77" s="15">
        <f t="shared" ref="N77" si="38">N76-N79</f>
        <v>-125</v>
      </c>
      <c r="O77" s="12"/>
      <c r="P77" s="13"/>
    </row>
    <row r="78" spans="1:16">
      <c r="A78" s="3" t="s">
        <v>22</v>
      </c>
      <c r="B78" s="4">
        <v>260656.6</v>
      </c>
      <c r="C78" s="15">
        <f>C76-C79</f>
        <v>28860.3</v>
      </c>
      <c r="D78" s="15">
        <f t="shared" ref="D78:L78" si="39">D76-D79</f>
        <v>27617.3</v>
      </c>
      <c r="E78" s="15">
        <f t="shared" si="39"/>
        <v>26699.5</v>
      </c>
      <c r="F78" s="15">
        <f t="shared" si="39"/>
        <v>26559.599999999999</v>
      </c>
      <c r="G78" s="15">
        <f t="shared" si="39"/>
        <v>25632.6</v>
      </c>
      <c r="H78" s="15">
        <f t="shared" si="39"/>
        <v>38817.887500000004</v>
      </c>
      <c r="I78" s="15">
        <f t="shared" si="39"/>
        <v>27802</v>
      </c>
      <c r="J78" s="15">
        <f t="shared" si="39"/>
        <v>22217.5</v>
      </c>
      <c r="K78" s="15">
        <f t="shared" si="39"/>
        <v>23027.95</v>
      </c>
      <c r="L78" s="15">
        <f t="shared" si="39"/>
        <v>13672</v>
      </c>
      <c r="M78" s="15">
        <f t="shared" ref="M78" si="40">M76-M79</f>
        <v>-125</v>
      </c>
      <c r="N78" s="15">
        <f t="shared" ref="N78" si="41">N76-N79</f>
        <v>-125</v>
      </c>
      <c r="O78" s="12"/>
      <c r="P78" s="13"/>
    </row>
    <row r="79" spans="1:16">
      <c r="A79" s="3" t="s">
        <v>58</v>
      </c>
      <c r="B79" s="4">
        <v>1500</v>
      </c>
      <c r="C79" s="16">
        <f>C80</f>
        <v>125</v>
      </c>
      <c r="D79" s="16">
        <f t="shared" ref="D79:N79" si="42">D80</f>
        <v>125</v>
      </c>
      <c r="E79" s="16">
        <f t="shared" si="42"/>
        <v>125</v>
      </c>
      <c r="F79" s="16">
        <f t="shared" si="42"/>
        <v>125</v>
      </c>
      <c r="G79" s="16">
        <f t="shared" si="42"/>
        <v>125</v>
      </c>
      <c r="H79" s="16">
        <f t="shared" si="42"/>
        <v>125</v>
      </c>
      <c r="I79" s="16">
        <f t="shared" si="42"/>
        <v>125</v>
      </c>
      <c r="J79" s="16">
        <f t="shared" si="42"/>
        <v>125</v>
      </c>
      <c r="K79" s="16">
        <f t="shared" si="42"/>
        <v>125</v>
      </c>
      <c r="L79" s="16">
        <f t="shared" si="42"/>
        <v>125</v>
      </c>
      <c r="M79" s="16">
        <f t="shared" si="42"/>
        <v>125</v>
      </c>
      <c r="N79" s="16">
        <f t="shared" si="42"/>
        <v>125</v>
      </c>
      <c r="O79" s="12"/>
      <c r="P79" s="13"/>
    </row>
    <row r="80" spans="1:16">
      <c r="A80" s="3" t="s">
        <v>59</v>
      </c>
      <c r="B80" s="4">
        <v>1500</v>
      </c>
      <c r="C80" s="15">
        <v>125</v>
      </c>
      <c r="D80" s="15">
        <v>125</v>
      </c>
      <c r="E80" s="15">
        <v>125</v>
      </c>
      <c r="F80" s="15">
        <v>125</v>
      </c>
      <c r="G80" s="15">
        <v>125</v>
      </c>
      <c r="H80" s="15">
        <v>125</v>
      </c>
      <c r="I80" s="15">
        <v>125</v>
      </c>
      <c r="J80" s="15">
        <v>125</v>
      </c>
      <c r="K80" s="15">
        <v>125</v>
      </c>
      <c r="L80" s="15">
        <v>125</v>
      </c>
      <c r="M80" s="15">
        <v>125</v>
      </c>
      <c r="N80" s="15">
        <v>125</v>
      </c>
      <c r="O80" s="12"/>
      <c r="P80" s="13"/>
    </row>
    <row r="81" spans="1:16">
      <c r="A81" s="3" t="s">
        <v>23</v>
      </c>
      <c r="B81" s="4">
        <v>32</v>
      </c>
      <c r="C81" s="4">
        <v>32</v>
      </c>
      <c r="D81" s="4">
        <v>32</v>
      </c>
      <c r="E81" s="4">
        <v>32</v>
      </c>
      <c r="F81" s="4">
        <v>32</v>
      </c>
      <c r="G81" s="4">
        <v>32</v>
      </c>
      <c r="H81" s="4">
        <v>32</v>
      </c>
      <c r="I81" s="4">
        <v>32</v>
      </c>
      <c r="J81" s="4">
        <v>32</v>
      </c>
      <c r="K81" s="4">
        <v>32</v>
      </c>
      <c r="L81" s="4">
        <v>32</v>
      </c>
      <c r="M81" s="4">
        <v>32</v>
      </c>
      <c r="N81" s="4">
        <v>32</v>
      </c>
      <c r="O81" s="12"/>
      <c r="P81" s="13"/>
    </row>
    <row r="82" spans="1:16">
      <c r="A82" s="3" t="s">
        <v>24</v>
      </c>
      <c r="B82" s="4">
        <v>16</v>
      </c>
      <c r="C82" s="4">
        <v>16</v>
      </c>
      <c r="D82" s="4">
        <v>16</v>
      </c>
      <c r="E82" s="4">
        <v>16</v>
      </c>
      <c r="F82" s="4">
        <v>16</v>
      </c>
      <c r="G82" s="4">
        <v>16</v>
      </c>
      <c r="H82" s="4">
        <v>16</v>
      </c>
      <c r="I82" s="4">
        <v>16</v>
      </c>
      <c r="J82" s="4">
        <v>16</v>
      </c>
      <c r="K82" s="4">
        <v>16</v>
      </c>
      <c r="L82" s="4">
        <v>16</v>
      </c>
      <c r="M82" s="4">
        <v>16</v>
      </c>
      <c r="N82" s="4">
        <v>16</v>
      </c>
      <c r="O82" s="12"/>
      <c r="P82" s="13"/>
    </row>
    <row r="83" spans="1:16">
      <c r="A83" s="3" t="s">
        <v>45</v>
      </c>
      <c r="B83" s="4">
        <v>1</v>
      </c>
      <c r="C83" s="4">
        <v>1</v>
      </c>
      <c r="D83" s="4">
        <v>1</v>
      </c>
      <c r="E83" s="4">
        <v>1</v>
      </c>
      <c r="F83" s="4">
        <v>1</v>
      </c>
      <c r="G83" s="4">
        <v>1</v>
      </c>
      <c r="H83" s="4">
        <v>1</v>
      </c>
      <c r="I83" s="4">
        <v>1</v>
      </c>
      <c r="J83" s="4">
        <v>1</v>
      </c>
      <c r="K83" s="4">
        <v>1</v>
      </c>
      <c r="L83" s="4">
        <v>1</v>
      </c>
      <c r="M83" s="4">
        <v>1</v>
      </c>
      <c r="N83" s="4">
        <v>1</v>
      </c>
      <c r="O83" s="12"/>
      <c r="P83" s="13"/>
    </row>
    <row r="84" spans="1:16">
      <c r="A84" s="3" t="s">
        <v>25</v>
      </c>
      <c r="B84" s="4">
        <v>13</v>
      </c>
      <c r="C84" s="4">
        <v>13</v>
      </c>
      <c r="D84" s="4">
        <v>13</v>
      </c>
      <c r="E84" s="4">
        <v>13</v>
      </c>
      <c r="F84" s="4">
        <v>13</v>
      </c>
      <c r="G84" s="4">
        <v>13</v>
      </c>
      <c r="H84" s="4">
        <v>13</v>
      </c>
      <c r="I84" s="4">
        <v>13</v>
      </c>
      <c r="J84" s="4">
        <v>13</v>
      </c>
      <c r="K84" s="4">
        <v>13</v>
      </c>
      <c r="L84" s="4">
        <v>13</v>
      </c>
      <c r="M84" s="4">
        <v>13</v>
      </c>
      <c r="N84" s="4">
        <v>13</v>
      </c>
      <c r="O84" s="12"/>
      <c r="P84" s="13"/>
    </row>
    <row r="85" spans="1:16">
      <c r="A85" s="3" t="s">
        <v>46</v>
      </c>
      <c r="B85" s="4">
        <v>2</v>
      </c>
      <c r="C85" s="4">
        <v>2</v>
      </c>
      <c r="D85" s="4">
        <v>2</v>
      </c>
      <c r="E85" s="4">
        <v>2</v>
      </c>
      <c r="F85" s="4">
        <v>2</v>
      </c>
      <c r="G85" s="4">
        <v>2</v>
      </c>
      <c r="H85" s="4">
        <v>2</v>
      </c>
      <c r="I85" s="4">
        <v>2</v>
      </c>
      <c r="J85" s="4">
        <v>2</v>
      </c>
      <c r="K85" s="4">
        <v>2</v>
      </c>
      <c r="L85" s="4">
        <v>2</v>
      </c>
      <c r="M85" s="4">
        <v>2</v>
      </c>
      <c r="N85" s="4">
        <v>2</v>
      </c>
      <c r="O85" s="12"/>
      <c r="P85" s="13"/>
    </row>
    <row r="86" spans="1:16">
      <c r="A86" s="3" t="s">
        <v>26</v>
      </c>
      <c r="B86" s="4">
        <v>16</v>
      </c>
      <c r="C86" s="4">
        <v>16</v>
      </c>
      <c r="D86" s="4">
        <v>16</v>
      </c>
      <c r="E86" s="4">
        <v>16</v>
      </c>
      <c r="F86" s="4">
        <v>16</v>
      </c>
      <c r="G86" s="4">
        <v>16</v>
      </c>
      <c r="H86" s="4">
        <v>16</v>
      </c>
      <c r="I86" s="4">
        <v>16</v>
      </c>
      <c r="J86" s="4">
        <v>16</v>
      </c>
      <c r="K86" s="4">
        <v>16</v>
      </c>
      <c r="L86" s="4">
        <v>16</v>
      </c>
      <c r="M86" s="4">
        <v>16</v>
      </c>
      <c r="N86" s="4">
        <v>16</v>
      </c>
      <c r="O86" s="12"/>
      <c r="P86" s="13"/>
    </row>
    <row r="87" spans="1:16">
      <c r="A87" s="3" t="s">
        <v>27</v>
      </c>
      <c r="B87" s="4">
        <v>9</v>
      </c>
      <c r="C87" s="4">
        <v>9</v>
      </c>
      <c r="D87" s="4">
        <v>9</v>
      </c>
      <c r="E87" s="4">
        <v>9</v>
      </c>
      <c r="F87" s="4">
        <v>9</v>
      </c>
      <c r="G87" s="4">
        <v>9</v>
      </c>
      <c r="H87" s="4">
        <v>9</v>
      </c>
      <c r="I87" s="4">
        <v>9</v>
      </c>
      <c r="J87" s="4">
        <v>9</v>
      </c>
      <c r="K87" s="4">
        <v>9</v>
      </c>
      <c r="L87" s="4">
        <v>9</v>
      </c>
      <c r="M87" s="4">
        <v>9</v>
      </c>
      <c r="N87" s="4">
        <v>9</v>
      </c>
      <c r="O87" s="12"/>
      <c r="P87" s="13"/>
    </row>
    <row r="88" spans="1:16">
      <c r="A88" s="3" t="s">
        <v>47</v>
      </c>
      <c r="B88" s="4">
        <v>7</v>
      </c>
      <c r="C88" s="4">
        <v>7</v>
      </c>
      <c r="D88" s="4">
        <v>7</v>
      </c>
      <c r="E88" s="4">
        <v>7</v>
      </c>
      <c r="F88" s="4">
        <v>7</v>
      </c>
      <c r="G88" s="4">
        <v>7</v>
      </c>
      <c r="H88" s="4">
        <v>7</v>
      </c>
      <c r="I88" s="4">
        <v>7</v>
      </c>
      <c r="J88" s="4">
        <v>7</v>
      </c>
      <c r="K88" s="4">
        <v>7</v>
      </c>
      <c r="L88" s="4">
        <v>7</v>
      </c>
      <c r="M88" s="4">
        <v>7</v>
      </c>
      <c r="N88" s="4">
        <v>7</v>
      </c>
      <c r="O88" s="12"/>
      <c r="P88" s="13"/>
    </row>
    <row r="89" spans="1:16">
      <c r="A89" s="3" t="s">
        <v>48</v>
      </c>
      <c r="B89" s="4">
        <v>32180.3</v>
      </c>
      <c r="C89" s="15">
        <f>C93</f>
        <v>0</v>
      </c>
      <c r="D89" s="15">
        <f t="shared" ref="D89:N89" si="43">D93</f>
        <v>0</v>
      </c>
      <c r="E89" s="15">
        <f t="shared" si="43"/>
        <v>321.5</v>
      </c>
      <c r="F89" s="15">
        <f t="shared" si="43"/>
        <v>0</v>
      </c>
      <c r="G89" s="15">
        <f t="shared" si="43"/>
        <v>0</v>
      </c>
      <c r="H89" s="15">
        <f t="shared" si="43"/>
        <v>0</v>
      </c>
      <c r="I89" s="15">
        <f t="shared" si="43"/>
        <v>0</v>
      </c>
      <c r="J89" s="15">
        <f t="shared" si="43"/>
        <v>31858.799999999999</v>
      </c>
      <c r="K89" s="15">
        <f t="shared" si="43"/>
        <v>0</v>
      </c>
      <c r="L89" s="15">
        <f t="shared" si="43"/>
        <v>0</v>
      </c>
      <c r="M89" s="15">
        <f t="shared" si="43"/>
        <v>0</v>
      </c>
      <c r="N89" s="15">
        <f t="shared" si="43"/>
        <v>0</v>
      </c>
      <c r="O89" s="12"/>
      <c r="P89" s="13"/>
    </row>
    <row r="90" spans="1:16">
      <c r="A90" s="3" t="s">
        <v>3</v>
      </c>
      <c r="B90" s="4">
        <v>32180.3</v>
      </c>
      <c r="C90" s="15">
        <f>C93</f>
        <v>0</v>
      </c>
      <c r="D90" s="15">
        <f t="shared" ref="D90:N90" si="44">D93</f>
        <v>0</v>
      </c>
      <c r="E90" s="15">
        <f t="shared" si="44"/>
        <v>321.5</v>
      </c>
      <c r="F90" s="15">
        <f t="shared" si="44"/>
        <v>0</v>
      </c>
      <c r="G90" s="15">
        <f t="shared" si="44"/>
        <v>0</v>
      </c>
      <c r="H90" s="15">
        <f t="shared" si="44"/>
        <v>0</v>
      </c>
      <c r="I90" s="15">
        <f t="shared" si="44"/>
        <v>0</v>
      </c>
      <c r="J90" s="15">
        <f t="shared" si="44"/>
        <v>31858.799999999999</v>
      </c>
      <c r="K90" s="15">
        <f t="shared" si="44"/>
        <v>0</v>
      </c>
      <c r="L90" s="15">
        <f t="shared" si="44"/>
        <v>0</v>
      </c>
      <c r="M90" s="15">
        <f t="shared" si="44"/>
        <v>0</v>
      </c>
      <c r="N90" s="15">
        <f t="shared" si="44"/>
        <v>0</v>
      </c>
      <c r="O90" s="12"/>
      <c r="P90" s="13"/>
    </row>
    <row r="91" spans="1:16">
      <c r="A91" s="3" t="s">
        <v>4</v>
      </c>
      <c r="B91" s="4">
        <v>32180.3</v>
      </c>
      <c r="C91" s="15">
        <f>C92</f>
        <v>0</v>
      </c>
      <c r="D91" s="15">
        <f t="shared" ref="D91:N92" si="45">D92</f>
        <v>0</v>
      </c>
      <c r="E91" s="15">
        <f t="shared" si="45"/>
        <v>321.5</v>
      </c>
      <c r="F91" s="15">
        <f t="shared" si="45"/>
        <v>0</v>
      </c>
      <c r="G91" s="15">
        <f t="shared" si="45"/>
        <v>0</v>
      </c>
      <c r="H91" s="15">
        <f t="shared" si="45"/>
        <v>0</v>
      </c>
      <c r="I91" s="15">
        <f t="shared" si="45"/>
        <v>0</v>
      </c>
      <c r="J91" s="15">
        <f t="shared" si="45"/>
        <v>31858.799999999999</v>
      </c>
      <c r="K91" s="15">
        <f t="shared" si="45"/>
        <v>0</v>
      </c>
      <c r="L91" s="15">
        <f t="shared" si="45"/>
        <v>0</v>
      </c>
      <c r="M91" s="15">
        <f t="shared" si="45"/>
        <v>0</v>
      </c>
      <c r="N91" s="15">
        <f t="shared" si="45"/>
        <v>0</v>
      </c>
      <c r="O91" s="12"/>
      <c r="P91" s="13"/>
    </row>
    <row r="92" spans="1:16">
      <c r="A92" s="3" t="s">
        <v>49</v>
      </c>
      <c r="B92" s="4">
        <v>32180.3</v>
      </c>
      <c r="C92" s="15">
        <f>C93</f>
        <v>0</v>
      </c>
      <c r="D92" s="15">
        <f t="shared" si="45"/>
        <v>0</v>
      </c>
      <c r="E92" s="15">
        <f t="shared" si="45"/>
        <v>321.5</v>
      </c>
      <c r="F92" s="15">
        <f t="shared" si="45"/>
        <v>0</v>
      </c>
      <c r="G92" s="15">
        <f t="shared" si="45"/>
        <v>0</v>
      </c>
      <c r="H92" s="15">
        <f t="shared" si="45"/>
        <v>0</v>
      </c>
      <c r="I92" s="15">
        <f t="shared" si="45"/>
        <v>0</v>
      </c>
      <c r="J92" s="15">
        <f t="shared" si="45"/>
        <v>31858.799999999999</v>
      </c>
      <c r="K92" s="15">
        <f t="shared" si="45"/>
        <v>0</v>
      </c>
      <c r="L92" s="15">
        <f t="shared" si="45"/>
        <v>0</v>
      </c>
      <c r="M92" s="15">
        <f t="shared" si="45"/>
        <v>0</v>
      </c>
      <c r="N92" s="15">
        <f t="shared" si="45"/>
        <v>0</v>
      </c>
      <c r="O92" s="12"/>
      <c r="P92" s="13"/>
    </row>
    <row r="93" spans="1:16">
      <c r="A93" s="3" t="s">
        <v>50</v>
      </c>
      <c r="B93" s="4">
        <v>32180.3</v>
      </c>
      <c r="C93" s="16">
        <f>C94+C95</f>
        <v>0</v>
      </c>
      <c r="D93" s="16">
        <f t="shared" ref="D93:N93" si="46">D94+D95</f>
        <v>0</v>
      </c>
      <c r="E93" s="16">
        <f t="shared" si="46"/>
        <v>321.5</v>
      </c>
      <c r="F93" s="16">
        <f t="shared" si="46"/>
        <v>0</v>
      </c>
      <c r="G93" s="16">
        <f t="shared" si="46"/>
        <v>0</v>
      </c>
      <c r="H93" s="16">
        <f t="shared" si="46"/>
        <v>0</v>
      </c>
      <c r="I93" s="16">
        <f t="shared" si="46"/>
        <v>0</v>
      </c>
      <c r="J93" s="16">
        <f t="shared" si="46"/>
        <v>31858.799999999999</v>
      </c>
      <c r="K93" s="16">
        <f t="shared" si="46"/>
        <v>0</v>
      </c>
      <c r="L93" s="16">
        <f t="shared" si="46"/>
        <v>0</v>
      </c>
      <c r="M93" s="16">
        <f t="shared" si="46"/>
        <v>0</v>
      </c>
      <c r="N93" s="16">
        <f t="shared" si="46"/>
        <v>0</v>
      </c>
      <c r="O93" s="12"/>
      <c r="P93" s="13"/>
    </row>
    <row r="94" spans="1:16">
      <c r="A94" s="3" t="s">
        <v>54</v>
      </c>
      <c r="B94" s="4">
        <v>31858.799999999999</v>
      </c>
      <c r="C94" s="15"/>
      <c r="D94" s="15"/>
      <c r="E94" s="15"/>
      <c r="F94" s="15"/>
      <c r="G94" s="15"/>
      <c r="H94" s="15"/>
      <c r="I94" s="15"/>
      <c r="J94" s="15">
        <v>31858.799999999999</v>
      </c>
      <c r="K94" s="15"/>
      <c r="L94" s="15"/>
      <c r="M94" s="15"/>
      <c r="N94" s="15"/>
      <c r="O94" s="12"/>
      <c r="P94" s="13"/>
    </row>
    <row r="95" spans="1:16">
      <c r="A95" s="3" t="s">
        <v>51</v>
      </c>
      <c r="B95" s="4">
        <v>321.5</v>
      </c>
      <c r="C95" s="15"/>
      <c r="D95" s="15"/>
      <c r="E95" s="15">
        <v>321.5</v>
      </c>
      <c r="F95" s="15"/>
      <c r="G95" s="15"/>
      <c r="H95" s="15"/>
      <c r="I95" s="15"/>
      <c r="J95" s="15"/>
      <c r="K95" s="15"/>
      <c r="L95" s="15"/>
      <c r="M95" s="15"/>
      <c r="N95" s="15"/>
      <c r="O95" s="12"/>
      <c r="P95" s="13"/>
    </row>
    <row r="96" spans="1:16">
      <c r="A96" s="3" t="s">
        <v>20</v>
      </c>
      <c r="B96" s="4">
        <v>32180.3</v>
      </c>
      <c r="C96" s="15">
        <f>C94+C95</f>
        <v>0</v>
      </c>
      <c r="D96" s="15">
        <f t="shared" ref="D96:N96" si="47">D94+D95</f>
        <v>0</v>
      </c>
      <c r="E96" s="15">
        <f t="shared" si="47"/>
        <v>321.5</v>
      </c>
      <c r="F96" s="15">
        <f t="shared" si="47"/>
        <v>0</v>
      </c>
      <c r="G96" s="15">
        <f t="shared" si="47"/>
        <v>0</v>
      </c>
      <c r="H96" s="15">
        <f t="shared" si="47"/>
        <v>0</v>
      </c>
      <c r="I96" s="15">
        <f t="shared" si="47"/>
        <v>0</v>
      </c>
      <c r="J96" s="15">
        <f t="shared" si="47"/>
        <v>31858.799999999999</v>
      </c>
      <c r="K96" s="15">
        <f t="shared" si="47"/>
        <v>0</v>
      </c>
      <c r="L96" s="15">
        <f t="shared" si="47"/>
        <v>0</v>
      </c>
      <c r="M96" s="15">
        <f t="shared" si="47"/>
        <v>0</v>
      </c>
      <c r="N96" s="15">
        <f t="shared" si="47"/>
        <v>0</v>
      </c>
      <c r="O96" s="12"/>
      <c r="P96" s="13"/>
    </row>
    <row r="97" spans="1:16">
      <c r="A97" s="3" t="s">
        <v>21</v>
      </c>
      <c r="B97" s="4">
        <v>32180.3</v>
      </c>
      <c r="C97" s="15">
        <f>C96</f>
        <v>0</v>
      </c>
      <c r="D97" s="15">
        <f t="shared" ref="D97:N97" si="48">D96</f>
        <v>0</v>
      </c>
      <c r="E97" s="15">
        <f t="shared" si="48"/>
        <v>321.5</v>
      </c>
      <c r="F97" s="15">
        <f t="shared" si="48"/>
        <v>0</v>
      </c>
      <c r="G97" s="15">
        <f t="shared" si="48"/>
        <v>0</v>
      </c>
      <c r="H97" s="15">
        <f t="shared" si="48"/>
        <v>0</v>
      </c>
      <c r="I97" s="15">
        <f t="shared" si="48"/>
        <v>0</v>
      </c>
      <c r="J97" s="15">
        <f t="shared" si="48"/>
        <v>31858.799999999999</v>
      </c>
      <c r="K97" s="15">
        <f t="shared" si="48"/>
        <v>0</v>
      </c>
      <c r="L97" s="15">
        <f t="shared" si="48"/>
        <v>0</v>
      </c>
      <c r="M97" s="15">
        <f t="shared" si="48"/>
        <v>0</v>
      </c>
      <c r="N97" s="15">
        <f t="shared" si="48"/>
        <v>0</v>
      </c>
      <c r="O97" s="12"/>
      <c r="P97" s="13"/>
    </row>
    <row r="98" spans="1:16">
      <c r="A98" s="3" t="s">
        <v>22</v>
      </c>
      <c r="B98" s="4">
        <v>32180.3</v>
      </c>
      <c r="C98" s="15">
        <f>C96</f>
        <v>0</v>
      </c>
      <c r="D98" s="15">
        <f t="shared" ref="D98:N98" si="49">D96</f>
        <v>0</v>
      </c>
      <c r="E98" s="15">
        <f t="shared" si="49"/>
        <v>321.5</v>
      </c>
      <c r="F98" s="15">
        <f t="shared" si="49"/>
        <v>0</v>
      </c>
      <c r="G98" s="15">
        <f t="shared" si="49"/>
        <v>0</v>
      </c>
      <c r="H98" s="15">
        <f t="shared" si="49"/>
        <v>0</v>
      </c>
      <c r="I98" s="15">
        <f t="shared" si="49"/>
        <v>0</v>
      </c>
      <c r="J98" s="15">
        <f t="shared" si="49"/>
        <v>31858.799999999999</v>
      </c>
      <c r="K98" s="15">
        <f t="shared" si="49"/>
        <v>0</v>
      </c>
      <c r="L98" s="15">
        <f t="shared" si="49"/>
        <v>0</v>
      </c>
      <c r="M98" s="15">
        <f t="shared" si="49"/>
        <v>0</v>
      </c>
      <c r="N98" s="15">
        <f t="shared" si="49"/>
        <v>0</v>
      </c>
      <c r="O98" s="12"/>
      <c r="P98" s="13"/>
    </row>
    <row r="99" spans="1:16">
      <c r="A99" s="3" t="s">
        <v>23</v>
      </c>
      <c r="B99" s="4">
        <v>1</v>
      </c>
      <c r="C99" s="3"/>
      <c r="D99" s="3"/>
      <c r="E99" s="3"/>
      <c r="F99" s="3"/>
      <c r="G99" s="3"/>
      <c r="H99" s="3"/>
      <c r="I99" s="3"/>
      <c r="J99" s="3">
        <v>1</v>
      </c>
      <c r="K99" s="3"/>
      <c r="L99" s="3"/>
      <c r="M99" s="3"/>
      <c r="N99" s="3"/>
      <c r="O99" s="12"/>
      <c r="P99" s="13"/>
    </row>
    <row r="100" spans="1:16">
      <c r="A100" s="3" t="s">
        <v>55</v>
      </c>
      <c r="B100" s="4">
        <v>1</v>
      </c>
      <c r="C100" s="3"/>
      <c r="D100" s="3"/>
      <c r="E100" s="3"/>
      <c r="F100" s="3"/>
      <c r="G100" s="3"/>
      <c r="H100" s="3"/>
      <c r="I100" s="3"/>
      <c r="J100" s="3">
        <v>1</v>
      </c>
      <c r="K100" s="3"/>
      <c r="L100" s="3"/>
      <c r="M100" s="3"/>
      <c r="N100" s="3"/>
      <c r="O100" s="12"/>
      <c r="P100" s="13"/>
    </row>
    <row r="101" spans="1:16">
      <c r="A101" s="3" t="s">
        <v>56</v>
      </c>
      <c r="B101" s="4">
        <v>1</v>
      </c>
      <c r="C101" s="3"/>
      <c r="D101" s="3"/>
      <c r="E101" s="3"/>
      <c r="F101" s="3"/>
      <c r="G101" s="3"/>
      <c r="H101" s="3"/>
      <c r="I101" s="3"/>
      <c r="J101" s="3">
        <v>1</v>
      </c>
      <c r="K101" s="3"/>
      <c r="L101" s="3"/>
      <c r="M101" s="3"/>
      <c r="N101" s="3"/>
      <c r="O101" s="12"/>
      <c r="P101" s="13"/>
    </row>
  </sheetData>
  <phoneticPr fontId="2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Дархан-Уул МЭГ</vt:lpstr>
      <vt:lpstr>'Дархан-Уул МЭГ'!Print_Titles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mofa_sankhuu</dc:creator>
  <cp:lastModifiedBy>Master</cp:lastModifiedBy>
  <cp:lastPrinted>2023-02-06T06:59:11Z</cp:lastPrinted>
  <dcterms:created xsi:type="dcterms:W3CDTF">2022-12-07T06:17:36Z</dcterms:created>
  <dcterms:modified xsi:type="dcterms:W3CDTF">2023-02-06T06:59:12Z</dcterms:modified>
</cp:coreProperties>
</file>